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10.0.10.245\Strateji_ve_Is_Gelistirme\Yatırımcı İlişkileri\ALARK\Earnings Release\1Q26\"/>
    </mc:Choice>
  </mc:AlternateContent>
  <xr:revisionPtr revIDLastSave="0" documentId="13_ncr:1_{4F241F8F-4410-4359-BAD0-CEBB3A1D5D08}" xr6:coauthVersionLast="47" xr6:coauthVersionMax="47" xr10:uidLastSave="{00000000-0000-0000-0000-000000000000}"/>
  <bookViews>
    <workbookView xWindow="-108" yWindow="-108" windowWidth="23256" windowHeight="13896" tabRatio="763" xr2:uid="{00000000-000D-0000-FFFF-FFFF00000000}"/>
  </bookViews>
  <sheets>
    <sheet name="Combined (ALARK's Stake)-TAS-29" sheetId="1" r:id="rId1"/>
    <sheet name="Consolidated P&amp;L-TAS-29" sheetId="3" r:id="rId2"/>
    <sheet name="Consolidated B&amp;S-TAS-29" sheetId="4" r:id="rId3"/>
  </sheets>
  <externalReferences>
    <externalReference r:id="rId4"/>
    <externalReference r:id="rId5"/>
  </externalReferences>
  <definedNames>
    <definedName name="_xlnm.Print_Area" localSheetId="0">'Combined (ALARK''s Stake)-TAS-29'!$A$1:$D$58</definedName>
    <definedName name="_xlnm.Print_Area" localSheetId="2">'Consolidated B&amp;S-TAS-29'!$A$1:$D$34</definedName>
    <definedName name="_xlnm.Print_Area" localSheetId="1">'Consolidated P&amp;L-TAS-29'!$A$1:$E$34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3" l="1"/>
  <c r="C30" i="3"/>
  <c r="C29" i="3"/>
  <c r="C28" i="3"/>
  <c r="C27" i="3"/>
  <c r="C26" i="3"/>
  <c r="C25" i="3"/>
  <c r="B24" i="3"/>
  <c r="B31" i="3"/>
  <c r="B30" i="3"/>
  <c r="B29" i="3"/>
  <c r="B28" i="3"/>
  <c r="B27" i="3"/>
  <c r="B26" i="3"/>
  <c r="B25" i="3"/>
  <c r="C22" i="3"/>
  <c r="C21" i="3"/>
  <c r="C20" i="3"/>
  <c r="C19" i="3"/>
  <c r="C18" i="3"/>
  <c r="C17" i="3"/>
  <c r="C16" i="3"/>
  <c r="B22" i="3"/>
  <c r="B21" i="3"/>
  <c r="B20" i="3"/>
  <c r="B19" i="3"/>
  <c r="B18" i="3"/>
  <c r="B17" i="3"/>
  <c r="B16" i="3"/>
  <c r="C6" i="3"/>
  <c r="C13" i="3"/>
  <c r="C12" i="3"/>
  <c r="C11" i="3"/>
  <c r="C9" i="3"/>
  <c r="C8" i="3"/>
  <c r="C7" i="3"/>
  <c r="B13" i="3"/>
  <c r="B12" i="3"/>
  <c r="B11" i="3"/>
  <c r="B10" i="3"/>
  <c r="B9" i="3"/>
  <c r="B8" i="3"/>
  <c r="B7" i="3"/>
  <c r="B30" i="1"/>
  <c r="B29" i="1"/>
  <c r="B21" i="1"/>
  <c r="B22" i="1"/>
  <c r="B23" i="1"/>
  <c r="B47" i="1"/>
  <c r="B48" i="1"/>
  <c r="B49" i="1"/>
  <c r="B52" i="1"/>
  <c r="B53" i="1"/>
  <c r="B46" i="1"/>
  <c r="B43" i="1"/>
  <c r="B42" i="1"/>
  <c r="B34" i="1"/>
  <c r="B35" i="1"/>
  <c r="B36" i="1"/>
  <c r="B33" i="1"/>
  <c r="B17" i="1"/>
  <c r="B16" i="1"/>
  <c r="B8" i="1"/>
  <c r="B9" i="1"/>
  <c r="B10" i="1"/>
  <c r="B7" i="1"/>
  <c r="C47" i="1"/>
  <c r="C48" i="1"/>
  <c r="C49" i="1"/>
  <c r="C50" i="1"/>
  <c r="C51" i="1"/>
  <c r="C52" i="1"/>
  <c r="C53" i="1"/>
  <c r="C46" i="1"/>
  <c r="C43" i="1"/>
  <c r="C42" i="1"/>
  <c r="C34" i="1"/>
  <c r="C35" i="1"/>
  <c r="C36" i="1"/>
  <c r="C37" i="1"/>
  <c r="C38" i="1"/>
  <c r="C33" i="1"/>
  <c r="C30" i="1"/>
  <c r="C29" i="1"/>
  <c r="C21" i="1"/>
  <c r="C22" i="1"/>
  <c r="C23" i="1"/>
  <c r="C24" i="1"/>
  <c r="C25" i="1"/>
  <c r="C20" i="1"/>
  <c r="C17" i="1"/>
  <c r="C16" i="1"/>
  <c r="C8" i="1"/>
  <c r="C9" i="1"/>
  <c r="C10" i="1"/>
  <c r="C11" i="1"/>
  <c r="C12" i="1"/>
  <c r="C7" i="1"/>
  <c r="C40" i="1"/>
  <c r="C39" i="1"/>
  <c r="C26" i="1"/>
  <c r="C27" i="1"/>
  <c r="C15" i="1"/>
  <c r="C14" i="1"/>
  <c r="C13" i="1"/>
  <c r="D33" i="4"/>
  <c r="D30" i="4"/>
  <c r="D29" i="4"/>
  <c r="D28" i="4"/>
  <c r="D27" i="4"/>
  <c r="D24" i="4"/>
  <c r="D23" i="4"/>
  <c r="D22" i="4"/>
  <c r="D21" i="4"/>
  <c r="D20" i="4"/>
  <c r="D16" i="4"/>
  <c r="D15" i="4"/>
  <c r="D14" i="4"/>
  <c r="D13" i="4"/>
  <c r="D7" i="4"/>
  <c r="D8" i="4"/>
  <c r="D9" i="4"/>
  <c r="D10" i="4"/>
  <c r="D6" i="4"/>
  <c r="B34" i="3"/>
  <c r="C24" i="3" l="1"/>
  <c r="C15" i="3"/>
  <c r="D9" i="3"/>
  <c r="D11" i="3"/>
  <c r="D12" i="3"/>
  <c r="D8" i="3"/>
  <c r="D13" i="3"/>
  <c r="D7" i="3"/>
  <c r="B40" i="1" l="1"/>
  <c r="B14" i="1"/>
  <c r="C34" i="3" l="1"/>
  <c r="C28" i="1" l="1"/>
  <c r="D22" i="3"/>
  <c r="D21" i="3"/>
  <c r="D20" i="3"/>
  <c r="D19" i="3"/>
  <c r="D18" i="3"/>
  <c r="D17" i="3"/>
  <c r="D16" i="3" l="1"/>
  <c r="B15" i="3"/>
  <c r="B6" i="3"/>
  <c r="D6" i="3" s="1"/>
  <c r="D15" i="3" l="1"/>
  <c r="C18" i="4" l="1"/>
  <c r="C17" i="4"/>
  <c r="C11" i="4"/>
  <c r="B18" i="4"/>
  <c r="D18" i="4" s="1"/>
  <c r="B17" i="4"/>
  <c r="B11" i="4"/>
  <c r="B13" i="1"/>
  <c r="D17" i="4" l="1"/>
  <c r="D11" i="4"/>
  <c r="B39" i="1"/>
  <c r="D17" i="1" l="1"/>
  <c r="C32" i="1" l="1"/>
  <c r="D10" i="1"/>
  <c r="D9" i="1"/>
  <c r="D8" i="1"/>
  <c r="C45" i="1"/>
  <c r="C6" i="1"/>
  <c r="D22" i="1"/>
  <c r="D7" i="1"/>
  <c r="D16" i="1"/>
  <c r="C19" i="1"/>
  <c r="B51" i="1"/>
  <c r="B50" i="1"/>
  <c r="B27" i="1" l="1"/>
  <c r="C31" i="4"/>
  <c r="C25" i="4"/>
  <c r="B31" i="4"/>
  <c r="D31" i="4" s="1"/>
  <c r="B25" i="4"/>
  <c r="C34" i="4"/>
  <c r="B34" i="4"/>
  <c r="D34" i="4" s="1"/>
  <c r="D25" i="4" l="1"/>
  <c r="B45" i="1"/>
  <c r="B25" i="1" l="1"/>
  <c r="D25" i="1" l="1"/>
  <c r="D14" i="1"/>
  <c r="B24" i="1" l="1"/>
  <c r="B26" i="1"/>
  <c r="C41" i="1"/>
  <c r="D13" i="1"/>
  <c r="D27" i="1"/>
  <c r="D24" i="1" l="1"/>
  <c r="B28" i="1"/>
  <c r="D28" i="1" s="1"/>
  <c r="D26" i="1"/>
  <c r="B38" i="1" l="1"/>
  <c r="B11" i="1"/>
  <c r="B12" i="1"/>
  <c r="B41" i="1" l="1"/>
  <c r="D11" i="1"/>
  <c r="B6" i="1"/>
  <c r="D12" i="1"/>
  <c r="B15" i="1"/>
  <c r="D15" i="1" s="1"/>
  <c r="B37" i="1"/>
  <c r="D6" i="1" l="1"/>
  <c r="B32" i="1"/>
  <c r="B20" i="1" l="1"/>
  <c r="B19" i="1" l="1"/>
  <c r="D20" i="1"/>
  <c r="D19" i="1" l="1"/>
</calcChain>
</file>

<file path=xl/sharedStrings.xml><?xml version="1.0" encoding="utf-8"?>
<sst xmlns="http://schemas.openxmlformats.org/spreadsheetml/2006/main" count="121" uniqueCount="59">
  <si>
    <t>Holding</t>
  </si>
  <si>
    <t>Tourism</t>
  </si>
  <si>
    <t>Industrial</t>
  </si>
  <si>
    <t>Energy Distribution</t>
  </si>
  <si>
    <t>Energy Generation</t>
  </si>
  <si>
    <t xml:space="preserve">Construction </t>
  </si>
  <si>
    <t>Land Development</t>
  </si>
  <si>
    <t>Change</t>
  </si>
  <si>
    <t>mn TL</t>
  </si>
  <si>
    <t>CENAL Imported Coal</t>
  </si>
  <si>
    <t>Other</t>
  </si>
  <si>
    <t>USD/TL Exc.</t>
  </si>
  <si>
    <t>Revenue*</t>
  </si>
  <si>
    <t>EBITDA*</t>
  </si>
  <si>
    <t>Net Profit*</t>
  </si>
  <si>
    <t>Net Cash*</t>
  </si>
  <si>
    <t>Elimination</t>
  </si>
  <si>
    <t>Energy</t>
  </si>
  <si>
    <t>Construction &amp; Land Development</t>
  </si>
  <si>
    <t>Current Assets</t>
  </si>
  <si>
    <t>Non-Current Assets</t>
  </si>
  <si>
    <t>Total Assets</t>
  </si>
  <si>
    <t>Current Liabilities</t>
  </si>
  <si>
    <t>Shareholder's Equity</t>
  </si>
  <si>
    <t>Total Liabilities and Shareholder Equity</t>
  </si>
  <si>
    <t>Cash and Cash Equivalents</t>
  </si>
  <si>
    <t>Financial Investments</t>
  </si>
  <si>
    <t>Trade Receivables</t>
  </si>
  <si>
    <t>Inventory</t>
  </si>
  <si>
    <t>Investments Evaluated by Equity Pick-Up Method</t>
  </si>
  <si>
    <t>Investment Real Estate Properties</t>
  </si>
  <si>
    <t>Tangible Assets</t>
  </si>
  <si>
    <t>Short Term Borrowings</t>
  </si>
  <si>
    <t>Short Term Portions of Long Term Borrowings</t>
  </si>
  <si>
    <t>Trade Payables</t>
  </si>
  <si>
    <t>Payables from continuing Construction, Contracting and Service Contracts</t>
  </si>
  <si>
    <t>Long Terms Borrowings</t>
  </si>
  <si>
    <t>Deferred Tax</t>
  </si>
  <si>
    <t>Other Payables</t>
  </si>
  <si>
    <t xml:space="preserve">mn TL </t>
  </si>
  <si>
    <t>ALTEK</t>
  </si>
  <si>
    <t>Revenue</t>
  </si>
  <si>
    <t>EBITDA</t>
  </si>
  <si>
    <t>Net Profit</t>
  </si>
  <si>
    <t xml:space="preserve">Agriculture </t>
  </si>
  <si>
    <t>Agriculture</t>
  </si>
  <si>
    <t>* After Eliminations with Alarko Holding's Stake in JV's</t>
  </si>
  <si>
    <t>* All figures carrried to current period</t>
  </si>
  <si>
    <t>Non-Current Liabilities</t>
  </si>
  <si>
    <t>1Q 2026</t>
  </si>
  <si>
    <t>1Q 2025</t>
  </si>
  <si>
    <t>1Q26/1Q25</t>
  </si>
  <si>
    <t>1Q26</t>
  </si>
  <si>
    <t>1Q25</t>
  </si>
  <si>
    <t>1Q26/FY25</t>
  </si>
  <si>
    <t xml:space="preserve">Combined (With Alarko Holding's Stake) After Eliminations </t>
  </si>
  <si>
    <t xml:space="preserve">Consolidated P&amp;L </t>
  </si>
  <si>
    <t xml:space="preserve">Consolidated BS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</si>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</sst>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_-* #,##0.00\ _T_L_-;\-* #,##0.00\ _T_L_-;_-* &quot;-&quot;??\ _T_L_-;_-@_-"/>
    <numFmt numFmtId="167" formatCode="0.0%"/>
    <numFmt numFmtId="168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Arial Tur"/>
      <charset val="16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  <charset val="162"/>
      <scheme val="minor"/>
    </font>
    <font>
      <b/>
      <sz val="10"/>
      <color rgb="FF000000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82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/>
    <xf numFmtId="0" fontId="4" fillId="2" borderId="0" xfId="0" applyFont="1" applyFill="1"/>
    <xf numFmtId="0" fontId="5" fillId="2" borderId="0" xfId="0" applyFont="1" applyFill="1"/>
    <xf numFmtId="0" fontId="4" fillId="2" borderId="4" xfId="0" applyFont="1" applyFill="1" applyBorder="1"/>
    <xf numFmtId="0" fontId="4" fillId="2" borderId="6" xfId="0" applyFont="1" applyFill="1" applyBorder="1"/>
    <xf numFmtId="0" fontId="3" fillId="2" borderId="0" xfId="0" applyFont="1" applyFill="1" applyAlignment="1">
      <alignment horizontal="center"/>
    </xf>
    <xf numFmtId="9" fontId="3" fillId="2" borderId="3" xfId="2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center"/>
    </xf>
    <xf numFmtId="9" fontId="3" fillId="2" borderId="2" xfId="2" applyFont="1" applyFill="1" applyBorder="1" applyAlignment="1">
      <alignment horizontal="center"/>
    </xf>
    <xf numFmtId="9" fontId="2" fillId="2" borderId="2" xfId="2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7" xfId="0" applyFont="1" applyFill="1" applyBorder="1"/>
    <xf numFmtId="0" fontId="3" fillId="2" borderId="3" xfId="0" applyFont="1" applyFill="1" applyBorder="1"/>
    <xf numFmtId="43" fontId="3" fillId="2" borderId="3" xfId="1" applyFont="1" applyFill="1" applyBorder="1" applyAlignment="1">
      <alignment horizontal="center"/>
    </xf>
    <xf numFmtId="9" fontId="3" fillId="2" borderId="8" xfId="2" applyFont="1" applyFill="1" applyBorder="1" applyAlignment="1">
      <alignment horizontal="center"/>
    </xf>
    <xf numFmtId="0" fontId="3" fillId="2" borderId="3" xfId="2" applyNumberFormat="1" applyFont="1" applyFill="1" applyBorder="1" applyAlignment="1">
      <alignment horizontal="center"/>
    </xf>
    <xf numFmtId="0" fontId="2" fillId="2" borderId="3" xfId="2" applyNumberFormat="1" applyFont="1" applyFill="1" applyBorder="1" applyAlignment="1">
      <alignment horizontal="center"/>
    </xf>
    <xf numFmtId="165" fontId="2" fillId="2" borderId="2" xfId="0" applyNumberFormat="1" applyFont="1" applyFill="1" applyBorder="1" applyAlignment="1">
      <alignment horizontal="center"/>
    </xf>
    <xf numFmtId="165" fontId="3" fillId="2" borderId="2" xfId="1" applyNumberFormat="1" applyFont="1" applyFill="1" applyBorder="1" applyAlignment="1">
      <alignment horizontal="center"/>
    </xf>
    <xf numFmtId="165" fontId="2" fillId="2" borderId="2" xfId="1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center"/>
    </xf>
    <xf numFmtId="165" fontId="2" fillId="2" borderId="7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3" fillId="2" borderId="0" xfId="0" applyNumberFormat="1" applyFont="1" applyFill="1"/>
    <xf numFmtId="0" fontId="7" fillId="2" borderId="0" xfId="0" applyFont="1" applyFill="1"/>
    <xf numFmtId="43" fontId="0" fillId="2" borderId="0" xfId="0" applyNumberFormat="1" applyFill="1" applyAlignment="1">
      <alignment horizontal="center"/>
    </xf>
    <xf numFmtId="0" fontId="0" fillId="2" borderId="0" xfId="0" applyFill="1"/>
    <xf numFmtId="0" fontId="8" fillId="2" borderId="0" xfId="0" applyFont="1" applyFill="1"/>
    <xf numFmtId="43" fontId="0" fillId="2" borderId="0" xfId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7" xfId="0" applyFont="1" applyFill="1" applyBorder="1"/>
    <xf numFmtId="0" fontId="7" fillId="2" borderId="7" xfId="0" applyFont="1" applyFill="1" applyBorder="1" applyAlignment="1">
      <alignment horizontal="center" vertical="center"/>
    </xf>
    <xf numFmtId="165" fontId="7" fillId="2" borderId="9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9" fontId="7" fillId="2" borderId="9" xfId="2" applyFont="1" applyFill="1" applyBorder="1" applyAlignment="1">
      <alignment horizontal="center" vertical="center"/>
    </xf>
    <xf numFmtId="165" fontId="0" fillId="2" borderId="3" xfId="1" applyNumberFormat="1" applyFont="1" applyFill="1" applyBorder="1" applyAlignment="1">
      <alignment horizontal="center" vertical="center"/>
    </xf>
    <xf numFmtId="165" fontId="0" fillId="2" borderId="0" xfId="1" applyNumberFormat="1" applyFont="1" applyFill="1" applyBorder="1" applyAlignment="1">
      <alignment horizontal="center" vertical="center"/>
    </xf>
    <xf numFmtId="9" fontId="0" fillId="2" borderId="3" xfId="2" applyFont="1" applyFill="1" applyBorder="1" applyAlignment="1">
      <alignment horizontal="center"/>
    </xf>
    <xf numFmtId="0" fontId="9" fillId="2" borderId="0" xfId="0" applyFont="1" applyFill="1" applyAlignment="1">
      <alignment horizontal="right"/>
    </xf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7" fillId="2" borderId="3" xfId="0" applyNumberFormat="1" applyFont="1" applyFill="1" applyBorder="1" applyAlignment="1">
      <alignment horizontal="center" vertical="center"/>
    </xf>
    <xf numFmtId="9" fontId="7" fillId="2" borderId="3" xfId="2" applyFont="1" applyFill="1" applyBorder="1" applyAlignment="1">
      <alignment horizontal="center"/>
    </xf>
    <xf numFmtId="164" fontId="0" fillId="2" borderId="3" xfId="1" applyNumberFormat="1" applyFont="1" applyFill="1" applyBorder="1" applyAlignment="1">
      <alignment horizontal="center" vertical="center"/>
    </xf>
    <xf numFmtId="164" fontId="0" fillId="2" borderId="0" xfId="1" applyNumberFormat="1" applyFont="1" applyFill="1" applyBorder="1" applyAlignment="1">
      <alignment horizontal="center" vertical="center"/>
    </xf>
    <xf numFmtId="165" fontId="0" fillId="2" borderId="3" xfId="0" applyNumberFormat="1" applyFill="1" applyBorder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9" fontId="0" fillId="2" borderId="3" xfId="2" applyFont="1" applyFill="1" applyBorder="1" applyAlignment="1">
      <alignment horizontal="center" vertical="center"/>
    </xf>
    <xf numFmtId="0" fontId="9" fillId="2" borderId="0" xfId="0" applyFont="1" applyFill="1"/>
    <xf numFmtId="165" fontId="3" fillId="2" borderId="0" xfId="1" applyNumberFormat="1" applyFont="1" applyFill="1"/>
    <xf numFmtId="167" fontId="3" fillId="2" borderId="0" xfId="2" applyNumberFormat="1" applyFont="1" applyFill="1"/>
    <xf numFmtId="10" fontId="3" fillId="2" borderId="0" xfId="2" applyNumberFormat="1" applyFont="1" applyFill="1"/>
    <xf numFmtId="2" fontId="3" fillId="2" borderId="3" xfId="0" applyNumberFormat="1" applyFont="1" applyFill="1" applyBorder="1"/>
    <xf numFmtId="0" fontId="10" fillId="3" borderId="0" xfId="0" applyFont="1" applyFill="1" applyAlignment="1">
      <alignment horizontal="center"/>
    </xf>
    <xf numFmtId="0" fontId="10" fillId="3" borderId="10" xfId="0" applyFont="1" applyFill="1" applyBorder="1" applyAlignment="1">
      <alignment horizontal="center"/>
    </xf>
    <xf numFmtId="165" fontId="10" fillId="3" borderId="3" xfId="0" applyNumberFormat="1" applyFont="1" applyFill="1" applyBorder="1" applyAlignment="1">
      <alignment horizontal="center"/>
    </xf>
    <xf numFmtId="9" fontId="10" fillId="3" borderId="3" xfId="2" applyFont="1" applyFill="1" applyBorder="1" applyAlignment="1">
      <alignment horizontal="center"/>
    </xf>
    <xf numFmtId="165" fontId="11" fillId="3" borderId="0" xfId="0" applyNumberFormat="1" applyFont="1" applyFill="1" applyAlignment="1">
      <alignment horizontal="center"/>
    </xf>
    <xf numFmtId="9" fontId="11" fillId="3" borderId="3" xfId="2" applyFont="1" applyFill="1" applyBorder="1" applyAlignment="1">
      <alignment horizontal="center"/>
    </xf>
    <xf numFmtId="9" fontId="11" fillId="3" borderId="0" xfId="2" applyFont="1" applyFill="1" applyBorder="1" applyAlignment="1">
      <alignment horizontal="center"/>
    </xf>
    <xf numFmtId="165" fontId="11" fillId="3" borderId="0" xfId="1" applyNumberFormat="1" applyFont="1" applyFill="1" applyBorder="1" applyAlignment="1">
      <alignment horizontal="center"/>
    </xf>
    <xf numFmtId="164" fontId="11" fillId="3" borderId="0" xfId="1" applyNumberFormat="1" applyFont="1" applyFill="1" applyBorder="1" applyAlignment="1">
      <alignment horizontal="center"/>
    </xf>
    <xf numFmtId="0" fontId="11" fillId="3" borderId="0" xfId="0" applyFont="1" applyFill="1"/>
    <xf numFmtId="0" fontId="0" fillId="2" borderId="0" xfId="0" applyFill="1" applyAlignment="1">
      <alignment horizontal="center"/>
    </xf>
    <xf numFmtId="168" fontId="11" fillId="3" borderId="0" xfId="0" applyNumberFormat="1" applyFont="1" applyFill="1" applyAlignment="1">
      <alignment horizontal="right"/>
    </xf>
    <xf numFmtId="9" fontId="10" fillId="3" borderId="11" xfId="2" applyFont="1" applyFill="1" applyBorder="1" applyAlignment="1">
      <alignment horizontal="center"/>
    </xf>
    <xf numFmtId="0" fontId="11" fillId="3" borderId="3" xfId="0" applyFont="1" applyFill="1" applyBorder="1"/>
    <xf numFmtId="9" fontId="3" fillId="2" borderId="0" xfId="2" applyFont="1" applyFill="1"/>
    <xf numFmtId="165" fontId="3" fillId="2" borderId="0" xfId="2" applyNumberFormat="1" applyFont="1" applyFill="1"/>
    <xf numFmtId="0" fontId="7" fillId="2" borderId="7" xfId="0" applyFont="1" applyFill="1" applyBorder="1" applyAlignment="1">
      <alignment horizontal="right" vertical="center"/>
    </xf>
    <xf numFmtId="168" fontId="0" fillId="2" borderId="0" xfId="0" applyNumberFormat="1" applyFill="1" applyAlignment="1">
      <alignment horizontal="right" vertical="center"/>
    </xf>
    <xf numFmtId="9" fontId="12" fillId="2" borderId="2" xfId="2" applyFont="1" applyFill="1" applyBorder="1" applyAlignment="1">
      <alignment horizontal="center"/>
    </xf>
    <xf numFmtId="9" fontId="12" fillId="2" borderId="12" xfId="2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65" fontId="0" fillId="2" borderId="0" xfId="0" applyNumberFormat="1" applyFill="1" applyAlignment="1">
      <alignment horizontal="center"/>
    </xf>
    <xf numFmtId="165" fontId="13" fillId="3" borderId="0" xfId="1" applyNumberFormat="1" applyFont="1" applyFill="1" applyBorder="1" applyAlignment="1">
      <alignment horizontal="center"/>
    </xf>
    <xf numFmtId="0" fontId="10" fillId="0" borderId="7" xfId="0" applyFont="1" applyBorder="1" applyAlignment="1">
      <alignment horizontal="right"/>
    </xf>
  </cellXfs>
  <cellStyles count="6">
    <cellStyle name="Comma 2" xfId="4" xr:uid="{00000000-0005-0000-0000-000001000000}"/>
    <cellStyle name="Normal" xfId="0" builtinId="0"/>
    <cellStyle name="Normal 2" xfId="3" xr:uid="{00000000-0005-0000-0000-000003000000}"/>
    <cellStyle name="Virgül" xfId="1" builtinId="3"/>
    <cellStyle name="Yüzde" xfId="2" builtinId="5"/>
    <cellStyle name="Yüzde 2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19878</xdr:rowOff>
    </xdr:from>
    <xdr:to>
      <xdr:col>0</xdr:col>
      <xdr:colOff>2339340</xdr:colOff>
      <xdr:row>3</xdr:row>
      <xdr:rowOff>61800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878"/>
          <a:ext cx="2339340" cy="5985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136634</xdr:rowOff>
    </xdr:from>
    <xdr:to>
      <xdr:col>0</xdr:col>
      <xdr:colOff>2339340</xdr:colOff>
      <xdr:row>4</xdr:row>
      <xdr:rowOff>46034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6634"/>
          <a:ext cx="2339340" cy="6030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2339340</xdr:colOff>
      <xdr:row>3</xdr:row>
      <xdr:rowOff>71455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39340" cy="5972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0.10.245\Strateji_ve_Is_Gelistirme\Yat&#305;r&#305;mc&#305;%20&#304;li&#351;kileri\ALARK\Earnings%20Release\1Q26\Sunum%20310325%20-%20TMS%2029%20-%20grup%20payl&#305;%20elim.%20sonras&#305;%20mizanlar%20rev.xlsx" TargetMode="External"/><Relationship Id="rId1" Type="http://schemas.openxmlformats.org/officeDocument/2006/relationships/externalLinkPath" Target="Sunum%20310325%20-%20TMS%2029%20-%20grup%20payl&#305;%20elim.%20sonras&#305;%20mizanlar%20rev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0.10.245\Strateji_ve_Is_Gelistirme\Yat&#305;r&#305;mc&#305;%20&#304;li&#351;kileri\ALARK\Earnings%20Release\1Q26\Sunum%2031.03.26%20Tms%2029%20grup%20payl&#305;%20elimli%20-%20TL.xlsx" TargetMode="External"/><Relationship Id="rId1" Type="http://schemas.openxmlformats.org/officeDocument/2006/relationships/externalLinkPath" Target="Sunum%2031.03.26%20Tms%2029%20grup%20payl&#305;%20elimli%20-%20T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ni"/>
      <sheetName val="Özet"/>
      <sheetName val="Holding"/>
      <sheetName val="Tarım"/>
      <sheetName val="Turizm"/>
      <sheetName val="Enerji"/>
      <sheetName val="Taahhüt"/>
      <sheetName val="Sanayi"/>
    </sheetNames>
    <sheetDataSet>
      <sheetData sheetId="0">
        <row r="5">
          <cell r="I5">
            <v>66813987.546622507</v>
          </cell>
          <cell r="J5">
            <v>-87679279.977514535</v>
          </cell>
          <cell r="K5">
            <v>65385849.337058268</v>
          </cell>
          <cell r="L5">
            <v>3806890869.9019585</v>
          </cell>
        </row>
        <row r="6">
          <cell r="I6">
            <v>486981826.94044614</v>
          </cell>
          <cell r="J6">
            <v>-155175197.21638721</v>
          </cell>
          <cell r="K6">
            <v>47465138.950018309</v>
          </cell>
          <cell r="L6">
            <v>-11377024982.029951</v>
          </cell>
        </row>
        <row r="7">
          <cell r="I7">
            <v>56612932.58877828</v>
          </cell>
          <cell r="J7">
            <v>-269286149.84103751</v>
          </cell>
          <cell r="K7">
            <v>-231502578.89479971</v>
          </cell>
          <cell r="L7">
            <v>571724328.10205567</v>
          </cell>
        </row>
        <row r="8">
          <cell r="I8">
            <v>670000471.90147221</v>
          </cell>
          <cell r="J8">
            <v>-140987578.64976892</v>
          </cell>
          <cell r="K8">
            <v>1813087.7606141458</v>
          </cell>
          <cell r="L8">
            <v>-20554286.31138587</v>
          </cell>
        </row>
        <row r="9">
          <cell r="I9">
            <v>4508144626.4238176</v>
          </cell>
          <cell r="J9">
            <v>-1110691503.648119</v>
          </cell>
          <cell r="K9">
            <v>508306219.20042831</v>
          </cell>
          <cell r="L9">
            <v>-1655112224.9053438</v>
          </cell>
        </row>
        <row r="10">
          <cell r="I10">
            <v>3605264552.7523041</v>
          </cell>
          <cell r="J10">
            <v>-1137536116.8046999</v>
          </cell>
          <cell r="K10">
            <v>1911175384.4718285</v>
          </cell>
          <cell r="L10">
            <v>11455425377.340725</v>
          </cell>
        </row>
        <row r="11">
          <cell r="I11">
            <v>1104039920.1527956</v>
          </cell>
          <cell r="J11">
            <v>-8266529.675243374</v>
          </cell>
          <cell r="K11">
            <v>-160014469.17624977</v>
          </cell>
          <cell r="L11">
            <v>-11541322809.800552</v>
          </cell>
        </row>
        <row r="12">
          <cell r="I12">
            <v>46456516.128500327</v>
          </cell>
          <cell r="J12">
            <v>668114.05229477573</v>
          </cell>
          <cell r="K12">
            <v>164843861.47765079</v>
          </cell>
          <cell r="L12">
            <v>267975598.28542668</v>
          </cell>
        </row>
      </sheetData>
      <sheetData sheetId="1">
        <row r="25">
          <cell r="B25">
            <v>111.17462163724952</v>
          </cell>
          <cell r="C25">
            <v>3494.0899074151871</v>
          </cell>
        </row>
        <row r="26">
          <cell r="B26">
            <v>112.46233305327161</v>
          </cell>
          <cell r="C26">
            <v>1690.9661950876555</v>
          </cell>
        </row>
        <row r="27">
          <cell r="B27">
            <v>-113.02111402642531</v>
          </cell>
          <cell r="C27">
            <v>-77.21236614806476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ni"/>
      <sheetName val="Özet"/>
      <sheetName val="Holding"/>
      <sheetName val="Enerji"/>
      <sheetName val="Taahhüt"/>
      <sheetName val="Sanayi"/>
      <sheetName val="Tarım"/>
      <sheetName val="Turizm"/>
      <sheetName val="BGR TL güncel değil"/>
      <sheetName val="kıdem amortisman"/>
    </sheetNames>
    <sheetDataSet>
      <sheetData sheetId="0">
        <row r="5">
          <cell r="C5">
            <v>177103518.91</v>
          </cell>
          <cell r="D5">
            <v>-137282156.82600001</v>
          </cell>
          <cell r="E5">
            <v>113303433.31130296</v>
          </cell>
          <cell r="F5">
            <v>2894719062.0699997</v>
          </cell>
        </row>
        <row r="6">
          <cell r="C6">
            <v>745164483.37999988</v>
          </cell>
          <cell r="D6">
            <v>743595333.32000017</v>
          </cell>
          <cell r="E6">
            <v>-49566959.281727731</v>
          </cell>
          <cell r="F6">
            <v>-13394470410.519999</v>
          </cell>
        </row>
        <row r="7">
          <cell r="C7">
            <v>58242569.390000001</v>
          </cell>
          <cell r="D7">
            <v>-355744035.0200001</v>
          </cell>
          <cell r="E7">
            <v>-241379432.10293481</v>
          </cell>
          <cell r="F7">
            <v>116265561.51000002</v>
          </cell>
        </row>
        <row r="8">
          <cell r="C8">
            <v>709295003.6400001</v>
          </cell>
          <cell r="D8">
            <v>-81878526.819999918</v>
          </cell>
          <cell r="E8">
            <v>-42872559.087835923</v>
          </cell>
          <cell r="F8">
            <v>-1462640022.6752834</v>
          </cell>
        </row>
        <row r="9">
          <cell r="C9">
            <v>7374204183.9700012</v>
          </cell>
          <cell r="D9">
            <v>1738665147.2049997</v>
          </cell>
          <cell r="E9">
            <v>3069609117.8295293</v>
          </cell>
          <cell r="F9">
            <v>-755707651.93000007</v>
          </cell>
        </row>
        <row r="10">
          <cell r="C10">
            <v>2957578439.5300002</v>
          </cell>
          <cell r="D10">
            <v>-1941787643.4949996</v>
          </cell>
          <cell r="E10">
            <v>1318644713.8185394</v>
          </cell>
          <cell r="F10">
            <v>9526322814.2200012</v>
          </cell>
        </row>
        <row r="11">
          <cell r="C11">
            <v>932028608.5</v>
          </cell>
          <cell r="D11">
            <v>40238642.980000027</v>
          </cell>
          <cell r="E11">
            <v>172201272.40034264</v>
          </cell>
          <cell r="F11">
            <v>-10242624398</v>
          </cell>
        </row>
        <row r="12">
          <cell r="C12">
            <v>93530417.950000003</v>
          </cell>
          <cell r="D12">
            <v>110843611.07599999</v>
          </cell>
          <cell r="E12">
            <v>-17584096.581950128</v>
          </cell>
          <cell r="F12">
            <v>-4395818971.4000006</v>
          </cell>
        </row>
      </sheetData>
      <sheetData sheetId="1">
        <row r="18">
          <cell r="B18">
            <v>261.17624847999997</v>
          </cell>
          <cell r="C18">
            <v>2696.4021546600002</v>
          </cell>
        </row>
        <row r="20">
          <cell r="B20">
            <v>208.86952759257792</v>
          </cell>
          <cell r="C20">
            <v>1095.0452638542693</v>
          </cell>
        </row>
        <row r="21">
          <cell r="B21">
            <v>-58.524580070000013</v>
          </cell>
          <cell r="C21">
            <v>-1156.1030719299995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4">
          <cell r="N4">
            <v>277921688</v>
          </cell>
          <cell r="O4">
            <v>58242569</v>
          </cell>
          <cell r="P4">
            <v>15868321</v>
          </cell>
          <cell r="Q4">
            <v>262809134</v>
          </cell>
          <cell r="R4">
            <v>916905348</v>
          </cell>
          <cell r="S4">
            <v>936390637</v>
          </cell>
          <cell r="T4">
            <v>-395394710</v>
          </cell>
        </row>
        <row r="7">
          <cell r="N7">
            <v>71828954.501302928</v>
          </cell>
          <cell r="O7">
            <v>-191399603.0601145</v>
          </cell>
          <cell r="P7">
            <v>-38165400</v>
          </cell>
          <cell r="Q7">
            <v>222341631.61427015</v>
          </cell>
          <cell r="R7">
            <v>237901519.16281101</v>
          </cell>
          <cell r="S7">
            <v>-27667443.78172785</v>
          </cell>
          <cell r="T7">
            <v>-107991088.14</v>
          </cell>
        </row>
        <row r="8">
          <cell r="N8">
            <v>2348114772</v>
          </cell>
          <cell r="O8">
            <v>-161575829</v>
          </cell>
          <cell r="P8">
            <v>-73060399</v>
          </cell>
          <cell r="Q8">
            <v>11298907518</v>
          </cell>
          <cell r="R8">
            <v>168757604</v>
          </cell>
          <cell r="S8">
            <v>203604267</v>
          </cell>
          <cell r="T8">
            <v>-13668097561</v>
          </cell>
        </row>
        <row r="13">
          <cell r="N13">
            <v>164787000</v>
          </cell>
          <cell r="O13">
            <v>56612000</v>
          </cell>
          <cell r="Q13">
            <v>112972000</v>
          </cell>
          <cell r="R13">
            <v>983444000</v>
          </cell>
          <cell r="S13">
            <v>541153000</v>
          </cell>
          <cell r="T13">
            <v>-217685000</v>
          </cell>
        </row>
        <row r="16">
          <cell r="N16">
            <v>77511000</v>
          </cell>
          <cell r="O16">
            <v>-213733000</v>
          </cell>
          <cell r="P16">
            <v>-17054000</v>
          </cell>
          <cell r="Q16">
            <v>219700000</v>
          </cell>
          <cell r="R16">
            <v>132371000</v>
          </cell>
          <cell r="S16">
            <v>63084000</v>
          </cell>
          <cell r="T16">
            <v>-85219000</v>
          </cell>
        </row>
        <row r="17">
          <cell r="N17">
            <v>5161386000</v>
          </cell>
          <cell r="O17">
            <v>-221525000</v>
          </cell>
          <cell r="P17">
            <v>-140970000</v>
          </cell>
          <cell r="Q17">
            <v>-715895000</v>
          </cell>
          <cell r="R17">
            <v>2128661000</v>
          </cell>
          <cell r="S17">
            <v>-170023000</v>
          </cell>
          <cell r="T17">
            <v>-8950576000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57"/>
  <sheetViews>
    <sheetView tabSelected="1" zoomScale="115" zoomScaleNormal="11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17" sqref="G17"/>
    </sheetView>
  </sheetViews>
  <sheetFormatPr defaultRowHeight="13.8" outlineLevelRow="1" x14ac:dyDescent="0.3"/>
  <cols>
    <col min="1" max="1" width="47.77734375" style="1" bestFit="1" customWidth="1"/>
    <col min="2" max="2" width="17.88671875" style="8" customWidth="1"/>
    <col min="3" max="3" width="23.33203125" style="8" customWidth="1"/>
    <col min="4" max="4" width="34.5546875" style="2" customWidth="1"/>
    <col min="5" max="5" width="7.5546875" style="2" bestFit="1" customWidth="1"/>
    <col min="6" max="6" width="14" style="2" bestFit="1" customWidth="1"/>
    <col min="7" max="7" width="12" style="2" bestFit="1" customWidth="1"/>
    <col min="8" max="8" width="11" style="2" bestFit="1" customWidth="1"/>
    <col min="9" max="10" width="12" style="2" bestFit="1" customWidth="1"/>
    <col min="11" max="16384" width="8.88671875" style="2"/>
  </cols>
  <sheetData>
    <row r="1" spans="1:50" ht="14.4" x14ac:dyDescent="0.3">
      <c r="A1" s="28"/>
      <c r="B1" s="29"/>
      <c r="C1" s="29"/>
      <c r="D1" s="30"/>
    </row>
    <row r="2" spans="1:50" ht="14.4" x14ac:dyDescent="0.3">
      <c r="A2" s="28"/>
      <c r="B2" s="78" t="s">
        <v>55</v>
      </c>
      <c r="C2" s="78"/>
      <c r="D2" s="78"/>
      <c r="E2" s="4"/>
    </row>
    <row r="3" spans="1:50" ht="14.4" x14ac:dyDescent="0.3">
      <c r="A3" s="28"/>
      <c r="B3" s="32"/>
      <c r="C3" s="32"/>
      <c r="D3" s="30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</row>
    <row r="4" spans="1:50" ht="14.4" x14ac:dyDescent="0.3">
      <c r="A4" s="28"/>
      <c r="B4" s="67"/>
      <c r="C4" s="79"/>
      <c r="D4" s="33" t="s">
        <v>7</v>
      </c>
    </row>
    <row r="5" spans="1:50" ht="26.4" customHeight="1" thickBot="1" x14ac:dyDescent="0.35">
      <c r="A5" s="34" t="s">
        <v>8</v>
      </c>
      <c r="B5" s="73" t="s">
        <v>49</v>
      </c>
      <c r="C5" s="73" t="s">
        <v>50</v>
      </c>
      <c r="D5" s="35" t="s">
        <v>51</v>
      </c>
    </row>
    <row r="6" spans="1:50" ht="14.4" x14ac:dyDescent="0.3">
      <c r="A6" s="31" t="s">
        <v>12</v>
      </c>
      <c r="B6" s="36">
        <f>+B7+B8+B9+B10+B11+B12+B16+B17</f>
        <v>13047.147225270002</v>
      </c>
      <c r="C6" s="37">
        <f>+C7+C8+C9+C10+C11+C12+C16+C17</f>
        <v>10544.314834434737</v>
      </c>
      <c r="D6" s="38">
        <f t="shared" ref="D6:D17" si="0">+B6/C6-1</f>
        <v>0.23736320758004359</v>
      </c>
      <c r="E6" s="27"/>
      <c r="F6" s="27"/>
    </row>
    <row r="7" spans="1:50" ht="14.4" x14ac:dyDescent="0.3">
      <c r="A7" s="28" t="s">
        <v>0</v>
      </c>
      <c r="B7" s="39">
        <f>+[2]yeni!C5/1000000</f>
        <v>177.10351890999999</v>
      </c>
      <c r="C7" s="40">
        <f>+[1]yeni!I5/1000000</f>
        <v>66.813987546622513</v>
      </c>
      <c r="D7" s="41">
        <f t="shared" si="0"/>
        <v>1.6506952423161079</v>
      </c>
      <c r="F7" s="27"/>
      <c r="G7" s="71"/>
    </row>
    <row r="8" spans="1:50" ht="14.4" x14ac:dyDescent="0.3">
      <c r="A8" s="28" t="s">
        <v>44</v>
      </c>
      <c r="B8" s="39">
        <f>+[2]yeni!C6/1000000</f>
        <v>745.16448337999987</v>
      </c>
      <c r="C8" s="40">
        <f>+[1]yeni!I6/1000000</f>
        <v>486.98182694044613</v>
      </c>
      <c r="D8" s="41">
        <f t="shared" si="0"/>
        <v>0.53016897583557543</v>
      </c>
      <c r="E8" s="27"/>
      <c r="F8" s="27"/>
      <c r="G8" s="71"/>
    </row>
    <row r="9" spans="1:50" ht="14.4" x14ac:dyDescent="0.3">
      <c r="A9" s="28" t="s">
        <v>1</v>
      </c>
      <c r="B9" s="39">
        <f>+[2]yeni!C7/1000000</f>
        <v>58.24256939</v>
      </c>
      <c r="C9" s="40">
        <f>+[1]yeni!I7/1000000</f>
        <v>56.612932588778278</v>
      </c>
      <c r="D9" s="41">
        <f t="shared" si="0"/>
        <v>2.8785592385029535E-2</v>
      </c>
      <c r="E9" s="27"/>
      <c r="F9" s="27"/>
      <c r="G9" s="71"/>
    </row>
    <row r="10" spans="1:50" ht="14.4" x14ac:dyDescent="0.3">
      <c r="A10" s="28" t="s">
        <v>2</v>
      </c>
      <c r="B10" s="39">
        <f>+[2]yeni!C8/1000000</f>
        <v>709.29500364000012</v>
      </c>
      <c r="C10" s="40">
        <f>+[1]yeni!I8/1000000</f>
        <v>670.00047190147222</v>
      </c>
      <c r="D10" s="41">
        <f t="shared" si="0"/>
        <v>5.8648513525683565E-2</v>
      </c>
      <c r="E10" s="27"/>
      <c r="F10" s="27"/>
      <c r="G10" s="71"/>
    </row>
    <row r="11" spans="1:50" ht="14.4" x14ac:dyDescent="0.3">
      <c r="A11" s="28" t="s">
        <v>3</v>
      </c>
      <c r="B11" s="39">
        <f>+[2]yeni!C9/1000000</f>
        <v>7374.2041839700014</v>
      </c>
      <c r="C11" s="40">
        <f>+[1]yeni!I9/1000000</f>
        <v>4508.1446264238175</v>
      </c>
      <c r="D11" s="41">
        <f t="shared" si="0"/>
        <v>0.63575146652288028</v>
      </c>
      <c r="E11" s="27"/>
      <c r="F11" s="27"/>
      <c r="G11" s="71"/>
      <c r="H11" s="71"/>
    </row>
    <row r="12" spans="1:50" ht="14.4" x14ac:dyDescent="0.3">
      <c r="A12" s="28" t="s">
        <v>4</v>
      </c>
      <c r="B12" s="39">
        <f>+[2]yeni!C10/1000000</f>
        <v>2957.5784395300002</v>
      </c>
      <c r="C12" s="40">
        <f>+[1]yeni!I10/1000000</f>
        <v>3605.2645527523041</v>
      </c>
      <c r="D12" s="41">
        <f t="shared" si="0"/>
        <v>-0.17965009328590109</v>
      </c>
      <c r="E12" s="71"/>
      <c r="F12" s="71"/>
      <c r="G12" s="71"/>
    </row>
    <row r="13" spans="1:50" ht="14.4" outlineLevel="1" x14ac:dyDescent="0.3">
      <c r="A13" s="42" t="s">
        <v>9</v>
      </c>
      <c r="B13" s="39">
        <f>+[2]Özet!$C$18</f>
        <v>2696.4021546600002</v>
      </c>
      <c r="C13" s="40">
        <f>+[1]Özet!$C$25</f>
        <v>3494.0899074151871</v>
      </c>
      <c r="D13" s="41">
        <f t="shared" si="0"/>
        <v>-0.22829628712825256</v>
      </c>
    </row>
    <row r="14" spans="1:50" ht="14.4" outlineLevel="1" x14ac:dyDescent="0.3">
      <c r="A14" s="42" t="s">
        <v>40</v>
      </c>
      <c r="B14" s="39">
        <f>+[2]Özet!$B$18</f>
        <v>261.17624847999997</v>
      </c>
      <c r="C14" s="40">
        <f>+[1]Özet!$B$25</f>
        <v>111.17462163724952</v>
      </c>
      <c r="D14" s="41">
        <f t="shared" si="0"/>
        <v>1.3492434211486608</v>
      </c>
    </row>
    <row r="15" spans="1:50" ht="14.4" outlineLevel="1" x14ac:dyDescent="0.3">
      <c r="A15" s="42" t="s">
        <v>10</v>
      </c>
      <c r="B15" s="39">
        <f>+B12-B13-B14</f>
        <v>3.6390000047958893E-5</v>
      </c>
      <c r="C15" s="40">
        <f>+C12-C13-C14</f>
        <v>2.3699867483628623E-5</v>
      </c>
      <c r="D15" s="41">
        <f t="shared" si="0"/>
        <v>0.53545162533488222</v>
      </c>
    </row>
    <row r="16" spans="1:50" ht="14.4" x14ac:dyDescent="0.3">
      <c r="A16" s="28" t="s">
        <v>5</v>
      </c>
      <c r="B16" s="39">
        <f>+[2]yeni!C11/1000000</f>
        <v>932.02860850000002</v>
      </c>
      <c r="C16" s="40">
        <f>+[1]yeni!I11/1000000</f>
        <v>1104.0399201527955</v>
      </c>
      <c r="D16" s="41">
        <f t="shared" si="0"/>
        <v>-0.15580171379037611</v>
      </c>
      <c r="F16" s="27"/>
      <c r="G16" s="71"/>
    </row>
    <row r="17" spans="1:10" ht="14.4" x14ac:dyDescent="0.3">
      <c r="A17" s="28" t="s">
        <v>6</v>
      </c>
      <c r="B17" s="39">
        <f>+[2]yeni!C12/1000000</f>
        <v>93.53041795</v>
      </c>
      <c r="C17" s="40">
        <f>+[1]yeni!I12/1000000</f>
        <v>46.456516128500326</v>
      </c>
      <c r="D17" s="41">
        <f t="shared" si="0"/>
        <v>1.0132895392175265</v>
      </c>
      <c r="E17" s="27"/>
      <c r="F17" s="27"/>
      <c r="G17" s="71"/>
    </row>
    <row r="18" spans="1:10" ht="14.4" x14ac:dyDescent="0.3">
      <c r="A18" s="28"/>
      <c r="B18" s="39"/>
      <c r="C18" s="40"/>
      <c r="D18" s="43"/>
    </row>
    <row r="19" spans="1:10" ht="14.4" x14ac:dyDescent="0.3">
      <c r="A19" s="31" t="s">
        <v>13</v>
      </c>
      <c r="B19" s="45">
        <f>+B20+B21+B22+B23+B24+B25+B29+B30</f>
        <v>4322.3554903052654</v>
      </c>
      <c r="C19" s="37">
        <f>+C20+C21+C22+C23+C24+C25+C29+C30</f>
        <v>2307.4724931265491</v>
      </c>
      <c r="D19" s="46">
        <f t="shared" ref="D19:D30" si="1">+B19/C19-1</f>
        <v>0.87319914026304013</v>
      </c>
      <c r="E19" s="54"/>
      <c r="F19" s="54"/>
      <c r="G19" s="53"/>
      <c r="H19" s="53"/>
      <c r="I19" s="53"/>
    </row>
    <row r="20" spans="1:10" ht="14.4" x14ac:dyDescent="0.3">
      <c r="A20" s="28" t="s">
        <v>0</v>
      </c>
      <c r="B20" s="39">
        <f>+[2]yeni!E5/1000000</f>
        <v>113.30343331130295</v>
      </c>
      <c r="C20" s="40">
        <f>+[1]yeni!K5/1000000</f>
        <v>65.385849337058275</v>
      </c>
      <c r="D20" s="41">
        <f t="shared" si="1"/>
        <v>0.73284333628877052</v>
      </c>
      <c r="F20" s="27"/>
      <c r="G20" s="71"/>
      <c r="H20" s="53"/>
      <c r="I20" s="53"/>
      <c r="J20" s="53"/>
    </row>
    <row r="21" spans="1:10" ht="14.4" x14ac:dyDescent="0.3">
      <c r="A21" s="28" t="s">
        <v>44</v>
      </c>
      <c r="B21" s="39">
        <f>+[2]yeni!E6/1000000</f>
        <v>-49.566959281727733</v>
      </c>
      <c r="C21" s="40">
        <f>+[1]yeni!K6/1000000</f>
        <v>47.465138950018307</v>
      </c>
      <c r="D21" s="41" t="s">
        <v>58</v>
      </c>
      <c r="F21" s="27"/>
      <c r="G21" s="71"/>
      <c r="H21" s="55"/>
      <c r="I21" s="55"/>
      <c r="J21" s="54"/>
    </row>
    <row r="22" spans="1:10" ht="14.4" x14ac:dyDescent="0.3">
      <c r="A22" s="28" t="s">
        <v>1</v>
      </c>
      <c r="B22" s="39">
        <f>+[2]yeni!E7/1000000</f>
        <v>-241.3794321029348</v>
      </c>
      <c r="C22" s="40">
        <f>+[1]yeni!K7/1000000</f>
        <v>-231.50257889479971</v>
      </c>
      <c r="D22" s="41">
        <f t="shared" si="1"/>
        <v>4.2664117416261638E-2</v>
      </c>
      <c r="E22" s="27"/>
      <c r="F22" s="27"/>
      <c r="G22" s="71"/>
    </row>
    <row r="23" spans="1:10" ht="14.4" x14ac:dyDescent="0.3">
      <c r="A23" s="28" t="s">
        <v>2</v>
      </c>
      <c r="B23" s="39">
        <f>+[2]yeni!E8/1000000</f>
        <v>-42.872559087835924</v>
      </c>
      <c r="C23" s="40">
        <f>+[1]yeni!K8/1000000</f>
        <v>1.8130877606141458</v>
      </c>
      <c r="D23" s="41" t="s">
        <v>58</v>
      </c>
      <c r="F23" s="27"/>
      <c r="G23" s="71"/>
      <c r="I23" s="27"/>
    </row>
    <row r="24" spans="1:10" ht="14.4" x14ac:dyDescent="0.3">
      <c r="A24" s="28" t="s">
        <v>3</v>
      </c>
      <c r="B24" s="39">
        <f>+[2]yeni!E9/1000000</f>
        <v>3069.6091178295292</v>
      </c>
      <c r="C24" s="40">
        <f>+[1]yeni!K9/1000000</f>
        <v>508.3062192004283</v>
      </c>
      <c r="D24" s="41">
        <f t="shared" si="1"/>
        <v>5.0388974241906004</v>
      </c>
      <c r="E24" s="27"/>
      <c r="F24" s="27"/>
      <c r="G24" s="54"/>
      <c r="I24" s="54"/>
    </row>
    <row r="25" spans="1:10" ht="14.4" x14ac:dyDescent="0.3">
      <c r="A25" s="28" t="s">
        <v>4</v>
      </c>
      <c r="B25" s="39">
        <f>+[2]yeni!E10/1000000</f>
        <v>1318.6447138185395</v>
      </c>
      <c r="C25" s="40">
        <f>+[1]yeni!K10/1000000</f>
        <v>1911.1753844718285</v>
      </c>
      <c r="D25" s="41">
        <f t="shared" si="1"/>
        <v>-0.3100346914613703</v>
      </c>
      <c r="F25" s="72"/>
      <c r="G25" s="71"/>
    </row>
    <row r="26" spans="1:10" ht="14.4" outlineLevel="1" x14ac:dyDescent="0.3">
      <c r="A26" s="42" t="s">
        <v>9</v>
      </c>
      <c r="B26" s="39">
        <f>+[2]Özet!$C$20</f>
        <v>1095.0452638542693</v>
      </c>
      <c r="C26" s="40">
        <f>+[1]Özet!$C$26</f>
        <v>1690.9661950876555</v>
      </c>
      <c r="D26" s="41">
        <f t="shared" si="1"/>
        <v>-0.35241445569081598</v>
      </c>
    </row>
    <row r="27" spans="1:10" ht="13.8" customHeight="1" outlineLevel="1" x14ac:dyDescent="0.3">
      <c r="A27" s="42" t="s">
        <v>40</v>
      </c>
      <c r="B27" s="39">
        <f>+[2]Özet!$B$20</f>
        <v>208.86952759257792</v>
      </c>
      <c r="C27" s="40">
        <f>+[1]Özet!$B$26</f>
        <v>112.46233305327161</v>
      </c>
      <c r="D27" s="41">
        <f t="shared" si="1"/>
        <v>0.85723985908810696</v>
      </c>
    </row>
    <row r="28" spans="1:10" ht="14.4" outlineLevel="1" x14ac:dyDescent="0.3">
      <c r="A28" s="42" t="s">
        <v>10</v>
      </c>
      <c r="B28" s="39">
        <f>+B25-B26-B27</f>
        <v>14.729922371692282</v>
      </c>
      <c r="C28" s="40">
        <f>+C25-C26-C27</f>
        <v>107.74685633090138</v>
      </c>
      <c r="D28" s="41">
        <f t="shared" si="1"/>
        <v>-0.86329139546814049</v>
      </c>
      <c r="I28" s="53"/>
    </row>
    <row r="29" spans="1:10" ht="14.4" x14ac:dyDescent="0.3">
      <c r="A29" s="28" t="s">
        <v>5</v>
      </c>
      <c r="B29" s="39">
        <f>+[2]yeni!E11/1000000</f>
        <v>172.20127240034265</v>
      </c>
      <c r="C29" s="40">
        <f>+[1]yeni!K11/1000000</f>
        <v>-160.01446917624978</v>
      </c>
      <c r="D29" s="41" t="s">
        <v>58</v>
      </c>
      <c r="F29" s="27"/>
      <c r="G29" s="71"/>
    </row>
    <row r="30" spans="1:10" ht="14.4" x14ac:dyDescent="0.3">
      <c r="A30" s="28" t="s">
        <v>6</v>
      </c>
      <c r="B30" s="39">
        <f>+[2]yeni!E12/1000000</f>
        <v>-17.584096581950128</v>
      </c>
      <c r="C30" s="40">
        <f>+[1]yeni!K12/1000000</f>
        <v>164.84386147765079</v>
      </c>
      <c r="D30" s="41" t="s">
        <v>58</v>
      </c>
      <c r="E30" s="27"/>
      <c r="F30" s="27"/>
      <c r="G30" s="71"/>
    </row>
    <row r="31" spans="1:10" ht="9" customHeight="1" x14ac:dyDescent="0.3">
      <c r="A31" s="28"/>
      <c r="B31" s="47"/>
      <c r="C31" s="48"/>
      <c r="D31" s="43"/>
    </row>
    <row r="32" spans="1:10" ht="14.4" x14ac:dyDescent="0.3">
      <c r="A32" s="31" t="s">
        <v>14</v>
      </c>
      <c r="B32" s="45">
        <f>+B33+B34+B35+B36+B37+B38+B42+B43</f>
        <v>116.65037241999994</v>
      </c>
      <c r="C32" s="37">
        <f>+C33+C34+C35+C36+C37+C38+C42+C43</f>
        <v>-2908.9542417604762</v>
      </c>
      <c r="D32" s="46"/>
    </row>
    <row r="33" spans="1:4" ht="14.4" x14ac:dyDescent="0.3">
      <c r="A33" s="28" t="s">
        <v>0</v>
      </c>
      <c r="B33" s="39">
        <f>+[2]yeni!D5/1000000</f>
        <v>-137.282156826</v>
      </c>
      <c r="C33" s="40">
        <f>+[1]yeni!J5/1000000</f>
        <v>-87.67927997751454</v>
      </c>
      <c r="D33" s="41"/>
    </row>
    <row r="34" spans="1:4" ht="14.4" x14ac:dyDescent="0.3">
      <c r="A34" s="28" t="s">
        <v>44</v>
      </c>
      <c r="B34" s="39">
        <f>+[2]yeni!D6/1000000</f>
        <v>743.59533332000012</v>
      </c>
      <c r="C34" s="40">
        <f>+[1]yeni!J6/1000000</f>
        <v>-155.1751972163872</v>
      </c>
      <c r="D34" s="41"/>
    </row>
    <row r="35" spans="1:4" ht="14.4" x14ac:dyDescent="0.3">
      <c r="A35" s="28" t="s">
        <v>1</v>
      </c>
      <c r="B35" s="39">
        <f>+[2]yeni!D7/1000000</f>
        <v>-355.74403502000013</v>
      </c>
      <c r="C35" s="40">
        <f>+[1]yeni!J7/1000000</f>
        <v>-269.28614984103751</v>
      </c>
      <c r="D35" s="41"/>
    </row>
    <row r="36" spans="1:4" ht="14.4" x14ac:dyDescent="0.3">
      <c r="A36" s="28" t="s">
        <v>2</v>
      </c>
      <c r="B36" s="39">
        <f>+[2]yeni!D8/1000000</f>
        <v>-81.878526819999919</v>
      </c>
      <c r="C36" s="40">
        <f>+[1]yeni!J8/1000000</f>
        <v>-140.98757864976892</v>
      </c>
      <c r="D36" s="41"/>
    </row>
    <row r="37" spans="1:4" ht="14.4" x14ac:dyDescent="0.3">
      <c r="A37" s="28" t="s">
        <v>3</v>
      </c>
      <c r="B37" s="39">
        <f>+[2]yeni!D9/1000000</f>
        <v>1738.6651472049996</v>
      </c>
      <c r="C37" s="40">
        <f>+[1]yeni!J9/1000000</f>
        <v>-1110.6915036481189</v>
      </c>
      <c r="D37" s="41"/>
    </row>
    <row r="38" spans="1:4" ht="14.4" x14ac:dyDescent="0.3">
      <c r="A38" s="28" t="s">
        <v>4</v>
      </c>
      <c r="B38" s="39">
        <f>+[2]yeni!D10/1000000</f>
        <v>-1941.7876434949997</v>
      </c>
      <c r="C38" s="40">
        <f>+[1]yeni!J10/1000000</f>
        <v>-1137.5361168047</v>
      </c>
      <c r="D38" s="41"/>
    </row>
    <row r="39" spans="1:4" ht="14.4" outlineLevel="1" x14ac:dyDescent="0.3">
      <c r="A39" s="42" t="s">
        <v>9</v>
      </c>
      <c r="B39" s="39">
        <f>+[2]Özet!$C$21</f>
        <v>-1156.1030719299995</v>
      </c>
      <c r="C39" s="40">
        <f>+[1]Özet!$C$27</f>
        <v>-77.21236614806476</v>
      </c>
      <c r="D39" s="41"/>
    </row>
    <row r="40" spans="1:4" ht="14.4" outlineLevel="1" x14ac:dyDescent="0.3">
      <c r="A40" s="42" t="s">
        <v>40</v>
      </c>
      <c r="B40" s="39">
        <f>+[2]Özet!$B$21</f>
        <v>-58.524580070000013</v>
      </c>
      <c r="C40" s="40">
        <f>+[1]Özet!$B$27</f>
        <v>-113.02111402642531</v>
      </c>
      <c r="D40" s="41"/>
    </row>
    <row r="41" spans="1:4" ht="14.4" outlineLevel="1" x14ac:dyDescent="0.3">
      <c r="A41" s="42" t="s">
        <v>10</v>
      </c>
      <c r="B41" s="39">
        <f>+B38-B39-B40</f>
        <v>-727.15999149500021</v>
      </c>
      <c r="C41" s="40">
        <f>+C38-C39-C40</f>
        <v>-947.30263663020992</v>
      </c>
      <c r="D41" s="41"/>
    </row>
    <row r="42" spans="1:4" ht="14.4" x14ac:dyDescent="0.3">
      <c r="A42" s="28" t="s">
        <v>5</v>
      </c>
      <c r="B42" s="39">
        <f>+[2]yeni!D11/1000000</f>
        <v>40.23864298000003</v>
      </c>
      <c r="C42" s="40">
        <f>+[1]yeni!J11/1000000</f>
        <v>-8.2665296752433743</v>
      </c>
      <c r="D42" s="41"/>
    </row>
    <row r="43" spans="1:4" ht="14.4" x14ac:dyDescent="0.3">
      <c r="A43" s="28" t="s">
        <v>6</v>
      </c>
      <c r="B43" s="39">
        <f>+[2]yeni!D12/1000000</f>
        <v>110.84361107599999</v>
      </c>
      <c r="C43" s="40">
        <f>+[1]yeni!J12/1000000</f>
        <v>0.66811405229477572</v>
      </c>
      <c r="D43" s="41"/>
    </row>
    <row r="44" spans="1:4" ht="14.4" x14ac:dyDescent="0.3">
      <c r="A44" s="28"/>
      <c r="B44" s="49"/>
      <c r="C44" s="50"/>
      <c r="D44" s="51"/>
    </row>
    <row r="45" spans="1:4" ht="14.4" x14ac:dyDescent="0.3">
      <c r="A45" s="31" t="s">
        <v>15</v>
      </c>
      <c r="B45" s="45">
        <f>+SUM(B46:B53)</f>
        <v>-17713.954016725282</v>
      </c>
      <c r="C45" s="37">
        <f>+SUM(C46:C53)</f>
        <v>-8491.9981294170684</v>
      </c>
      <c r="D45" s="51"/>
    </row>
    <row r="46" spans="1:4" ht="14.4" x14ac:dyDescent="0.3">
      <c r="A46" s="28" t="s">
        <v>0</v>
      </c>
      <c r="B46" s="39">
        <f>+[2]yeni!F5/1000000</f>
        <v>2894.7190620699998</v>
      </c>
      <c r="C46" s="40">
        <f>+[1]yeni!L5/1000000</f>
        <v>3806.8908699019585</v>
      </c>
      <c r="D46" s="39"/>
    </row>
    <row r="47" spans="1:4" ht="14.4" x14ac:dyDescent="0.3">
      <c r="A47" s="28" t="s">
        <v>44</v>
      </c>
      <c r="B47" s="39">
        <f>+[2]yeni!F6/1000000</f>
        <v>-13394.470410519998</v>
      </c>
      <c r="C47" s="40">
        <f>+[1]yeni!L6/1000000</f>
        <v>-11377.02498202995</v>
      </c>
      <c r="D47" s="39"/>
    </row>
    <row r="48" spans="1:4" ht="14.4" x14ac:dyDescent="0.3">
      <c r="A48" s="28" t="s">
        <v>1</v>
      </c>
      <c r="B48" s="39">
        <f>+[2]yeni!F7/1000000</f>
        <v>116.26556151000003</v>
      </c>
      <c r="C48" s="40">
        <f>+[1]yeni!L7/1000000</f>
        <v>571.72432810205567</v>
      </c>
      <c r="D48" s="39"/>
    </row>
    <row r="49" spans="1:4" ht="14.4" x14ac:dyDescent="0.3">
      <c r="A49" s="28" t="s">
        <v>2</v>
      </c>
      <c r="B49" s="39">
        <f>+[2]yeni!F8/1000000</f>
        <v>-1462.6400226752835</v>
      </c>
      <c r="C49" s="40">
        <f>+[1]yeni!L8/1000000</f>
        <v>-20.554286311385869</v>
      </c>
      <c r="D49" s="39"/>
    </row>
    <row r="50" spans="1:4" ht="14.4" x14ac:dyDescent="0.3">
      <c r="A50" s="28" t="s">
        <v>3</v>
      </c>
      <c r="B50" s="39">
        <f>+[2]yeni!F9/1000000</f>
        <v>-755.70765193000011</v>
      </c>
      <c r="C50" s="40">
        <f>+[1]yeni!L9/1000000</f>
        <v>-1655.1122249053437</v>
      </c>
      <c r="D50" s="39"/>
    </row>
    <row r="51" spans="1:4" ht="14.4" x14ac:dyDescent="0.3">
      <c r="A51" s="28" t="s">
        <v>4</v>
      </c>
      <c r="B51" s="39">
        <f>+[2]yeni!F10/1000000</f>
        <v>9526.3228142200005</v>
      </c>
      <c r="C51" s="40">
        <f>+[1]yeni!L10/1000000</f>
        <v>11455.425377340725</v>
      </c>
      <c r="D51" s="39"/>
    </row>
    <row r="52" spans="1:4" ht="14.4" x14ac:dyDescent="0.3">
      <c r="A52" s="28" t="s">
        <v>5</v>
      </c>
      <c r="B52" s="39">
        <f>+[2]yeni!F11/1000000</f>
        <v>-10242.624398</v>
      </c>
      <c r="C52" s="40">
        <f>+[1]yeni!L11/1000000</f>
        <v>-11541.322809800553</v>
      </c>
      <c r="D52" s="39"/>
    </row>
    <row r="53" spans="1:4" ht="14.4" x14ac:dyDescent="0.3">
      <c r="A53" s="28" t="s">
        <v>6</v>
      </c>
      <c r="B53" s="39">
        <f>+[2]yeni!F12/1000000</f>
        <v>-4395.8189714000009</v>
      </c>
      <c r="C53" s="40">
        <f>+[1]yeni!L12/1000000</f>
        <v>267.97559828542666</v>
      </c>
      <c r="D53" s="39"/>
    </row>
    <row r="54" spans="1:4" ht="14.4" x14ac:dyDescent="0.3">
      <c r="A54" s="28"/>
      <c r="B54" s="50"/>
      <c r="C54" s="50"/>
      <c r="D54" s="44"/>
    </row>
    <row r="55" spans="1:4" ht="14.4" x14ac:dyDescent="0.3">
      <c r="A55" s="52" t="s">
        <v>46</v>
      </c>
      <c r="B55" s="44"/>
      <c r="C55" s="44"/>
      <c r="D55" s="44"/>
    </row>
    <row r="56" spans="1:4" ht="14.4" x14ac:dyDescent="0.3">
      <c r="A56" s="52" t="s">
        <v>47</v>
      </c>
      <c r="B56" s="44"/>
      <c r="C56" s="44"/>
      <c r="D56" s="44"/>
    </row>
    <row r="57" spans="1:4" ht="14.4" x14ac:dyDescent="0.3">
      <c r="A57" s="28" t="s">
        <v>11</v>
      </c>
      <c r="B57" s="74">
        <v>44.384099999999997</v>
      </c>
      <c r="C57" s="74">
        <v>37.765599999999999</v>
      </c>
      <c r="D57" s="44"/>
    </row>
  </sheetData>
  <mergeCells count="2">
    <mergeCell ref="F3:AX3"/>
    <mergeCell ref="B2:D2"/>
  </mergeCells>
  <pageMargins left="0.25" right="0.25" top="0.75" bottom="0.75" header="0.3" footer="0.3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A58"/>
  <sheetViews>
    <sheetView zoomScale="115" zoomScaleNormal="11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13" sqref="E13"/>
    </sheetView>
  </sheetViews>
  <sheetFormatPr defaultRowHeight="13.8" x14ac:dyDescent="0.3"/>
  <cols>
    <col min="1" max="1" width="37.33203125" style="1" customWidth="1"/>
    <col min="2" max="2" width="15.44140625" style="8" customWidth="1"/>
    <col min="3" max="3" width="12.44140625" style="8" customWidth="1"/>
    <col min="4" max="4" width="8.88671875" style="2"/>
    <col min="5" max="5" width="15.44140625" style="2" bestFit="1" customWidth="1"/>
    <col min="6" max="6" width="16.109375" style="2" bestFit="1" customWidth="1"/>
    <col min="7" max="16384" width="8.88671875" style="2"/>
  </cols>
  <sheetData>
    <row r="2" spans="1:27" x14ac:dyDescent="0.3">
      <c r="B2" s="77" t="s">
        <v>56</v>
      </c>
      <c r="C2" s="77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4" spans="1:27" x14ac:dyDescent="0.3">
      <c r="B4" s="57"/>
      <c r="C4" s="57"/>
      <c r="D4" s="57"/>
    </row>
    <row r="5" spans="1:27" ht="26.4" customHeight="1" thickBot="1" x14ac:dyDescent="0.35">
      <c r="A5" s="14" t="s">
        <v>8</v>
      </c>
      <c r="B5" s="81" t="s">
        <v>52</v>
      </c>
      <c r="C5" s="81" t="s">
        <v>53</v>
      </c>
      <c r="D5" s="58" t="s">
        <v>51</v>
      </c>
    </row>
    <row r="6" spans="1:27" ht="14.4" thickTop="1" x14ac:dyDescent="0.3">
      <c r="A6" s="4" t="s">
        <v>41</v>
      </c>
      <c r="B6" s="59">
        <f>+SUM(B7:B13)</f>
        <v>2072.7429870000001</v>
      </c>
      <c r="C6" s="59">
        <f>+SUM(C7:C13)</f>
        <v>1641.2829999999999</v>
      </c>
      <c r="D6" s="69">
        <f t="shared" ref="D6:D13" si="0">+B6/C6-1</f>
        <v>0.26287970264725846</v>
      </c>
    </row>
    <row r="7" spans="1:27" x14ac:dyDescent="0.3">
      <c r="A7" s="1" t="s">
        <v>0</v>
      </c>
      <c r="B7" s="61">
        <f>+'[2]BGR TL güncel değil'!$N$4/1000000</f>
        <v>277.92168800000002</v>
      </c>
      <c r="C7" s="61">
        <f>+'[2]BGR TL güncel değil'!$N$13/1000000</f>
        <v>164.78700000000001</v>
      </c>
      <c r="D7" s="62">
        <f t="shared" si="0"/>
        <v>0.68655105075036271</v>
      </c>
    </row>
    <row r="8" spans="1:27" x14ac:dyDescent="0.3">
      <c r="A8" s="1" t="s">
        <v>45</v>
      </c>
      <c r="B8" s="61">
        <f>+'[2]BGR TL güncel değil'!$S$4/1000000</f>
        <v>936.39063699999997</v>
      </c>
      <c r="C8" s="61">
        <f>+'[2]BGR TL güncel değil'!$S$13/1000000</f>
        <v>541.15300000000002</v>
      </c>
      <c r="D8" s="62">
        <f t="shared" si="0"/>
        <v>0.73036209168201949</v>
      </c>
    </row>
    <row r="9" spans="1:27" x14ac:dyDescent="0.3">
      <c r="A9" s="1" t="s">
        <v>1</v>
      </c>
      <c r="B9" s="61">
        <f>+'[2]BGR TL güncel değil'!$O$4/1000000</f>
        <v>58.242569000000003</v>
      </c>
      <c r="C9" s="61">
        <f>+'[2]BGR TL güncel değil'!$O$13/1000000</f>
        <v>56.612000000000002</v>
      </c>
      <c r="D9" s="62">
        <f t="shared" si="0"/>
        <v>2.8802533031865973E-2</v>
      </c>
    </row>
    <row r="10" spans="1:27" x14ac:dyDescent="0.3">
      <c r="A10" s="1" t="s">
        <v>2</v>
      </c>
      <c r="B10" s="61">
        <f>+'[2]BGR TL güncel değil'!$P$4/1000000</f>
        <v>15.868321</v>
      </c>
      <c r="C10" s="61">
        <v>0</v>
      </c>
      <c r="D10" s="62" t="s">
        <v>58</v>
      </c>
    </row>
    <row r="11" spans="1:27" x14ac:dyDescent="0.3">
      <c r="A11" s="1" t="s">
        <v>17</v>
      </c>
      <c r="B11" s="61">
        <f>+'[2]BGR TL güncel değil'!$Q$4/1000000</f>
        <v>262.80913399999997</v>
      </c>
      <c r="C11" s="61">
        <f>+'[2]BGR TL güncel değil'!$Q$13/1000000</f>
        <v>112.97199999999999</v>
      </c>
      <c r="D11" s="62">
        <f t="shared" si="0"/>
        <v>1.3263209821902771</v>
      </c>
    </row>
    <row r="12" spans="1:27" x14ac:dyDescent="0.3">
      <c r="A12" s="1" t="s">
        <v>18</v>
      </c>
      <c r="B12" s="61">
        <f>+'[2]BGR TL güncel değil'!$R$4/1000000</f>
        <v>916.905348</v>
      </c>
      <c r="C12" s="61">
        <f>+'[2]BGR TL güncel değil'!$R$13/1000000</f>
        <v>983.44399999999996</v>
      </c>
      <c r="D12" s="62">
        <f t="shared" si="0"/>
        <v>-6.7658811279544095E-2</v>
      </c>
    </row>
    <row r="13" spans="1:27" x14ac:dyDescent="0.3">
      <c r="A13" s="1" t="s">
        <v>16</v>
      </c>
      <c r="B13" s="61">
        <f>+'[2]BGR TL güncel değil'!$T$4/1000000</f>
        <v>-395.39470999999998</v>
      </c>
      <c r="C13" s="61">
        <f>+'[2]BGR TL güncel değil'!$T$13/1000000</f>
        <v>-217.685</v>
      </c>
      <c r="D13" s="62">
        <f t="shared" si="0"/>
        <v>0.81636176126053694</v>
      </c>
    </row>
    <row r="14" spans="1:27" x14ac:dyDescent="0.3">
      <c r="B14" s="64"/>
      <c r="C14" s="64"/>
      <c r="D14" s="62"/>
    </row>
    <row r="15" spans="1:27" x14ac:dyDescent="0.3">
      <c r="A15" s="4" t="s">
        <v>42</v>
      </c>
      <c r="B15" s="80">
        <f>+SUM(B16:B22)</f>
        <v>166.84857029654177</v>
      </c>
      <c r="C15" s="80">
        <f>+SUM(C16:C22)</f>
        <v>176.66000000000003</v>
      </c>
      <c r="D15" s="60">
        <f t="shared" ref="D15:D22" si="1">+B15/C15-1</f>
        <v>-5.5538490339965274E-2</v>
      </c>
      <c r="E15" s="54"/>
      <c r="F15" s="71"/>
    </row>
    <row r="16" spans="1:27" x14ac:dyDescent="0.3">
      <c r="A16" s="1" t="s">
        <v>0</v>
      </c>
      <c r="B16" s="64">
        <f>+'[2]BGR TL güncel değil'!$N$7/1000000</f>
        <v>71.828954501302931</v>
      </c>
      <c r="C16" s="64">
        <f>+'[2]BGR TL güncel değil'!$N$16/1000000</f>
        <v>77.510999999999996</v>
      </c>
      <c r="D16" s="62">
        <f t="shared" si="1"/>
        <v>-7.3306311345448627E-2</v>
      </c>
    </row>
    <row r="17" spans="1:4" x14ac:dyDescent="0.3">
      <c r="A17" s="1" t="s">
        <v>45</v>
      </c>
      <c r="B17" s="64">
        <f>+'[2]BGR TL güncel değil'!$S$7/1000000</f>
        <v>-27.667443781727851</v>
      </c>
      <c r="C17" s="64">
        <f>+'[2]BGR TL güncel değil'!$S$16/1000000</f>
        <v>63.084000000000003</v>
      </c>
      <c r="D17" s="62">
        <f t="shared" si="1"/>
        <v>-1.4385809996469445</v>
      </c>
    </row>
    <row r="18" spans="1:4" x14ac:dyDescent="0.3">
      <c r="A18" s="1" t="s">
        <v>1</v>
      </c>
      <c r="B18" s="64">
        <f>+'[2]BGR TL güncel değil'!$O$7/1000000</f>
        <v>-191.39960306011452</v>
      </c>
      <c r="C18" s="64">
        <f>+'[2]BGR TL güncel değil'!$O$16/1000000</f>
        <v>-213.733</v>
      </c>
      <c r="D18" s="62">
        <f t="shared" si="1"/>
        <v>-0.10449203885167702</v>
      </c>
    </row>
    <row r="19" spans="1:4" x14ac:dyDescent="0.3">
      <c r="A19" s="1" t="s">
        <v>2</v>
      </c>
      <c r="B19" s="64">
        <f>+'[2]BGR TL güncel değil'!$P$7/1000000</f>
        <v>-38.165399999999998</v>
      </c>
      <c r="C19" s="64">
        <f>+'[2]BGR TL güncel değil'!$P$16/1000000</f>
        <v>-17.053999999999998</v>
      </c>
      <c r="D19" s="62">
        <f t="shared" si="1"/>
        <v>1.2379148586841797</v>
      </c>
    </row>
    <row r="20" spans="1:4" x14ac:dyDescent="0.3">
      <c r="A20" s="1" t="s">
        <v>17</v>
      </c>
      <c r="B20" s="64">
        <f>+'[2]BGR TL güncel değil'!$Q$7/1000000</f>
        <v>222.34163161427014</v>
      </c>
      <c r="C20" s="64">
        <f>+'[2]BGR TL güncel değil'!$Q$16/1000000</f>
        <v>219.7</v>
      </c>
      <c r="D20" s="62">
        <f t="shared" si="1"/>
        <v>1.2023812536505085E-2</v>
      </c>
    </row>
    <row r="21" spans="1:4" x14ac:dyDescent="0.3">
      <c r="A21" s="1" t="s">
        <v>18</v>
      </c>
      <c r="B21" s="64">
        <f>+'[2]BGR TL güncel değil'!$R$7/1000000</f>
        <v>237.90151916281101</v>
      </c>
      <c r="C21" s="64">
        <f>+'[2]BGR TL güncel değil'!$R$16/1000000</f>
        <v>132.37100000000001</v>
      </c>
      <c r="D21" s="62">
        <f t="shared" si="1"/>
        <v>0.79723292233805743</v>
      </c>
    </row>
    <row r="22" spans="1:4" x14ac:dyDescent="0.3">
      <c r="A22" s="1" t="s">
        <v>16</v>
      </c>
      <c r="B22" s="64">
        <f>+'[2]BGR TL güncel değil'!$T$7/1000000</f>
        <v>-107.99108814</v>
      </c>
      <c r="C22" s="64">
        <f>+'[2]BGR TL güncel değil'!$T$16/1000000</f>
        <v>-85.218999999999994</v>
      </c>
      <c r="D22" s="62">
        <f t="shared" si="1"/>
        <v>0.26721843884579743</v>
      </c>
    </row>
    <row r="23" spans="1:4" x14ac:dyDescent="0.3">
      <c r="B23" s="65"/>
      <c r="C23" s="65"/>
      <c r="D23" s="70"/>
    </row>
    <row r="24" spans="1:4" x14ac:dyDescent="0.3">
      <c r="A24" s="4" t="s">
        <v>43</v>
      </c>
      <c r="B24" s="80">
        <f>+SUM(B25:B31)</f>
        <v>116.65037200000006</v>
      </c>
      <c r="C24" s="80">
        <f>+SUM(C25:C31)</f>
        <v>-2908.9419999999991</v>
      </c>
      <c r="D24" s="60"/>
    </row>
    <row r="25" spans="1:4" x14ac:dyDescent="0.3">
      <c r="A25" s="1" t="s">
        <v>0</v>
      </c>
      <c r="B25" s="64">
        <f>+'[2]BGR TL güncel değil'!$N$8/1000000</f>
        <v>2348.1147719999999</v>
      </c>
      <c r="C25" s="64">
        <f>+'[2]BGR TL güncel değil'!$N$17/1000000</f>
        <v>5161.3860000000004</v>
      </c>
      <c r="D25" s="62"/>
    </row>
    <row r="26" spans="1:4" x14ac:dyDescent="0.3">
      <c r="A26" s="1" t="s">
        <v>45</v>
      </c>
      <c r="B26" s="64">
        <f>+'[2]BGR TL güncel değil'!$S$8/1000000</f>
        <v>203.60426699999999</v>
      </c>
      <c r="C26" s="64">
        <f>+'[2]BGR TL güncel değil'!$S$17/1000000</f>
        <v>-170.023</v>
      </c>
      <c r="D26" s="62"/>
    </row>
    <row r="27" spans="1:4" x14ac:dyDescent="0.3">
      <c r="A27" s="1" t="s">
        <v>1</v>
      </c>
      <c r="B27" s="64">
        <f>+'[2]BGR TL güncel değil'!$O$8/1000000</f>
        <v>-161.575829</v>
      </c>
      <c r="C27" s="64">
        <f>+'[2]BGR TL güncel değil'!$O$17/1000000</f>
        <v>-221.52500000000001</v>
      </c>
      <c r="D27" s="62"/>
    </row>
    <row r="28" spans="1:4" x14ac:dyDescent="0.3">
      <c r="A28" s="1" t="s">
        <v>2</v>
      </c>
      <c r="B28" s="64">
        <f>+'[2]BGR TL güncel değil'!$P$8/1000000</f>
        <v>-73.060399000000004</v>
      </c>
      <c r="C28" s="64">
        <f>+'[2]BGR TL güncel değil'!$P$17/1000000</f>
        <v>-140.97</v>
      </c>
      <c r="D28" s="62"/>
    </row>
    <row r="29" spans="1:4" x14ac:dyDescent="0.3">
      <c r="A29" s="1" t="s">
        <v>17</v>
      </c>
      <c r="B29" s="64">
        <f>+'[2]BGR TL güncel değil'!$Q$8/1000000</f>
        <v>11298.907518</v>
      </c>
      <c r="C29" s="64">
        <f>+'[2]BGR TL güncel değil'!$Q$17/1000000</f>
        <v>-715.89499999999998</v>
      </c>
      <c r="D29" s="62"/>
    </row>
    <row r="30" spans="1:4" x14ac:dyDescent="0.3">
      <c r="A30" s="1" t="s">
        <v>18</v>
      </c>
      <c r="B30" s="64">
        <f>+'[2]BGR TL güncel değil'!$R$8/1000000</f>
        <v>168.75760399999999</v>
      </c>
      <c r="C30" s="64">
        <f>+'[2]BGR TL güncel değil'!$R$17/1000000</f>
        <v>2128.6610000000001</v>
      </c>
      <c r="D30" s="62"/>
    </row>
    <row r="31" spans="1:4" x14ac:dyDescent="0.3">
      <c r="A31" s="1" t="s">
        <v>16</v>
      </c>
      <c r="B31" s="64">
        <f>+'[2]BGR TL güncel değil'!$T$8/1000000</f>
        <v>-13668.097561</v>
      </c>
      <c r="C31" s="64">
        <f>+'[2]BGR TL güncel değil'!$T$17/1000000</f>
        <v>-8950.5759999999991</v>
      </c>
      <c r="D31" s="62"/>
    </row>
    <row r="32" spans="1:4" x14ac:dyDescent="0.3">
      <c r="A32" s="2"/>
      <c r="B32" s="63"/>
      <c r="C32" s="63"/>
      <c r="D32" s="66"/>
    </row>
    <row r="33" spans="1:4" x14ac:dyDescent="0.3">
      <c r="A33" s="5" t="s">
        <v>47</v>
      </c>
      <c r="B33" s="63"/>
      <c r="C33" s="63"/>
      <c r="D33" s="66"/>
    </row>
    <row r="34" spans="1:4" x14ac:dyDescent="0.3">
      <c r="A34" s="1" t="s">
        <v>11</v>
      </c>
      <c r="B34" s="68">
        <f>+'Combined (ALARK''s Stake)-TAS-29'!B57</f>
        <v>44.384099999999997</v>
      </c>
      <c r="C34" s="68">
        <f>+'Combined (ALARK''s Stake)-TAS-29'!C57</f>
        <v>37.765599999999999</v>
      </c>
      <c r="D34" s="66"/>
    </row>
    <row r="35" spans="1:4" x14ac:dyDescent="0.3">
      <c r="B35" s="56"/>
      <c r="C35" s="2"/>
    </row>
    <row r="36" spans="1:4" x14ac:dyDescent="0.3">
      <c r="B36" s="15"/>
      <c r="C36" s="2"/>
    </row>
    <row r="37" spans="1:4" x14ac:dyDescent="0.3">
      <c r="B37" s="19"/>
      <c r="C37" s="2"/>
    </row>
    <row r="38" spans="1:4" x14ac:dyDescent="0.3">
      <c r="B38" s="18"/>
      <c r="C38" s="2"/>
    </row>
    <row r="39" spans="1:4" x14ac:dyDescent="0.3">
      <c r="B39" s="18"/>
      <c r="C39" s="2"/>
    </row>
    <row r="40" spans="1:4" x14ac:dyDescent="0.3">
      <c r="B40" s="18"/>
      <c r="C40" s="2"/>
    </row>
    <row r="41" spans="1:4" x14ac:dyDescent="0.3">
      <c r="B41" s="18"/>
      <c r="C41" s="2"/>
    </row>
    <row r="42" spans="1:4" x14ac:dyDescent="0.3">
      <c r="B42" s="18"/>
      <c r="C42" s="2"/>
    </row>
    <row r="43" spans="1:4" x14ac:dyDescent="0.3">
      <c r="B43" s="18"/>
      <c r="C43" s="2"/>
    </row>
    <row r="44" spans="1:4" x14ac:dyDescent="0.3">
      <c r="B44" s="18"/>
      <c r="C44" s="2"/>
    </row>
    <row r="45" spans="1:4" x14ac:dyDescent="0.3">
      <c r="B45" s="18"/>
      <c r="C45" s="2"/>
    </row>
    <row r="46" spans="1:4" x14ac:dyDescent="0.3">
      <c r="B46" s="18"/>
      <c r="C46" s="2"/>
    </row>
    <row r="47" spans="1:4" x14ac:dyDescent="0.3">
      <c r="B47" s="18"/>
      <c r="C47" s="2"/>
    </row>
    <row r="48" spans="1:4" x14ac:dyDescent="0.3">
      <c r="B48" s="18"/>
      <c r="C48" s="2"/>
    </row>
    <row r="49" spans="2:2" s="2" customFormat="1" x14ac:dyDescent="0.3">
      <c r="B49" s="9"/>
    </row>
    <row r="50" spans="2:2" s="2" customFormat="1" x14ac:dyDescent="0.3">
      <c r="B50" s="9"/>
    </row>
    <row r="51" spans="2:2" s="2" customFormat="1" x14ac:dyDescent="0.3">
      <c r="B51" s="9"/>
    </row>
    <row r="52" spans="2:2" s="2" customFormat="1" x14ac:dyDescent="0.3">
      <c r="B52" s="9"/>
    </row>
    <row r="53" spans="2:2" s="2" customFormat="1" x14ac:dyDescent="0.3">
      <c r="B53" s="9"/>
    </row>
    <row r="54" spans="2:2" s="2" customFormat="1" x14ac:dyDescent="0.3">
      <c r="B54" s="9"/>
    </row>
    <row r="55" spans="2:2" s="2" customFormat="1" x14ac:dyDescent="0.3">
      <c r="B55" s="16"/>
    </row>
    <row r="56" spans="2:2" s="2" customFormat="1" x14ac:dyDescent="0.3">
      <c r="B56" s="9"/>
    </row>
    <row r="57" spans="2:2" s="2" customFormat="1" x14ac:dyDescent="0.3">
      <c r="B57" s="9"/>
    </row>
    <row r="58" spans="2:2" s="2" customFormat="1" x14ac:dyDescent="0.3">
      <c r="B58" s="9"/>
    </row>
  </sheetData>
  <mergeCells count="1">
    <mergeCell ref="B2:C2"/>
  </mergeCells>
  <pageMargins left="0.25" right="0.25" top="0.75" bottom="0.75" header="0.3" footer="0.3"/>
  <pageSetup paperSize="9" scale="9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F36"/>
  <sheetViews>
    <sheetView zoomScale="115" zoomScaleNormal="11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27" sqref="G27"/>
    </sheetView>
  </sheetViews>
  <sheetFormatPr defaultRowHeight="13.8" x14ac:dyDescent="0.3"/>
  <cols>
    <col min="1" max="1" width="59.77734375" style="1" bestFit="1" customWidth="1"/>
    <col min="2" max="3" width="10.33203125" style="8" bestFit="1" customWidth="1"/>
    <col min="4" max="4" width="12.44140625" style="13" customWidth="1"/>
    <col min="5" max="5" width="8.88671875" style="2"/>
    <col min="6" max="6" width="0.21875" style="2" customWidth="1"/>
    <col min="7" max="16384" width="8.88671875" style="2"/>
  </cols>
  <sheetData>
    <row r="2" spans="1:4" x14ac:dyDescent="0.3">
      <c r="B2" s="77" t="s">
        <v>57</v>
      </c>
      <c r="C2" s="77"/>
      <c r="D2" s="77"/>
    </row>
    <row r="4" spans="1:4" x14ac:dyDescent="0.3">
      <c r="B4" s="2"/>
      <c r="C4" s="2"/>
      <c r="D4" s="13" t="s">
        <v>7</v>
      </c>
    </row>
    <row r="5" spans="1:4" ht="24" customHeight="1" x14ac:dyDescent="0.3">
      <c r="A5" s="3" t="s">
        <v>39</v>
      </c>
      <c r="B5" s="26" t="s">
        <v>52</v>
      </c>
      <c r="C5" s="26">
        <v>2025</v>
      </c>
      <c r="D5" s="26" t="s">
        <v>54</v>
      </c>
    </row>
    <row r="6" spans="1:4" x14ac:dyDescent="0.3">
      <c r="A6" s="4" t="s">
        <v>19</v>
      </c>
      <c r="B6" s="20">
        <v>25648.698</v>
      </c>
      <c r="C6" s="20">
        <v>24026.427</v>
      </c>
      <c r="D6" s="12">
        <f>+B6/C6-1</f>
        <v>6.7520276735279827E-2</v>
      </c>
    </row>
    <row r="7" spans="1:4" x14ac:dyDescent="0.3">
      <c r="A7" s="1" t="s">
        <v>25</v>
      </c>
      <c r="B7" s="21">
        <v>11039.279</v>
      </c>
      <c r="C7" s="21">
        <v>8416.7420000000002</v>
      </c>
      <c r="D7" s="11">
        <f t="shared" ref="D7:D34" si="0">+B7/C7-1</f>
        <v>0.31158576560859297</v>
      </c>
    </row>
    <row r="8" spans="1:4" x14ac:dyDescent="0.3">
      <c r="A8" s="1" t="s">
        <v>26</v>
      </c>
      <c r="B8" s="21">
        <v>5207.8180000000002</v>
      </c>
      <c r="C8" s="21">
        <v>6268.6440000000002</v>
      </c>
      <c r="D8" s="11">
        <f t="shared" si="0"/>
        <v>-0.16922734805166795</v>
      </c>
    </row>
    <row r="9" spans="1:4" x14ac:dyDescent="0.3">
      <c r="A9" s="1" t="s">
        <v>27</v>
      </c>
      <c r="B9" s="21">
        <v>1440.701</v>
      </c>
      <c r="C9" s="21">
        <v>1319.2819999999999</v>
      </c>
      <c r="D9" s="11">
        <f t="shared" si="0"/>
        <v>9.2034151909902606E-2</v>
      </c>
    </row>
    <row r="10" spans="1:4" x14ac:dyDescent="0.3">
      <c r="A10" s="1" t="s">
        <v>28</v>
      </c>
      <c r="B10" s="21">
        <v>3324.8519999999999</v>
      </c>
      <c r="C10" s="21">
        <v>3461.7759999999998</v>
      </c>
      <c r="D10" s="11">
        <f t="shared" si="0"/>
        <v>-3.9553108000055404E-2</v>
      </c>
    </row>
    <row r="11" spans="1:4" x14ac:dyDescent="0.3">
      <c r="A11" s="1" t="s">
        <v>10</v>
      </c>
      <c r="B11" s="21">
        <f>+B6-B7-B8-B9-B10</f>
        <v>4636.0479999999989</v>
      </c>
      <c r="C11" s="21">
        <f>+C6-C7-C8-C9-C10</f>
        <v>4559.9829999999993</v>
      </c>
      <c r="D11" s="11">
        <f t="shared" si="0"/>
        <v>1.6680983240507707E-2</v>
      </c>
    </row>
    <row r="12" spans="1:4" ht="6" customHeight="1" x14ac:dyDescent="0.3">
      <c r="B12" s="21"/>
      <c r="C12" s="21"/>
      <c r="D12" s="12"/>
    </row>
    <row r="13" spans="1:4" x14ac:dyDescent="0.3">
      <c r="A13" s="4" t="s">
        <v>20</v>
      </c>
      <c r="B13" s="20">
        <v>112217.944</v>
      </c>
      <c r="C13" s="20">
        <v>114198.95699999999</v>
      </c>
      <c r="D13" s="75">
        <f t="shared" si="0"/>
        <v>-1.7347032337607038E-2</v>
      </c>
    </row>
    <row r="14" spans="1:4" x14ac:dyDescent="0.3">
      <c r="A14" s="1" t="s">
        <v>29</v>
      </c>
      <c r="B14" s="21">
        <v>55548.326000000001</v>
      </c>
      <c r="C14" s="21">
        <v>59341.072999999997</v>
      </c>
      <c r="D14" s="11">
        <f t="shared" si="0"/>
        <v>-6.3914365013251428E-2</v>
      </c>
    </row>
    <row r="15" spans="1:4" x14ac:dyDescent="0.3">
      <c r="A15" s="1" t="s">
        <v>30</v>
      </c>
      <c r="B15" s="21">
        <v>8912.1290000000008</v>
      </c>
      <c r="C15" s="21">
        <v>8889.7450000000008</v>
      </c>
      <c r="D15" s="11">
        <f t="shared" si="0"/>
        <v>2.5179574892193468E-3</v>
      </c>
    </row>
    <row r="16" spans="1:4" x14ac:dyDescent="0.3">
      <c r="A16" s="1" t="s">
        <v>31</v>
      </c>
      <c r="B16" s="21">
        <v>34548.197</v>
      </c>
      <c r="C16" s="21">
        <v>32647.738000000001</v>
      </c>
      <c r="D16" s="11">
        <f t="shared" si="0"/>
        <v>5.8211046658117604E-2</v>
      </c>
    </row>
    <row r="17" spans="1:4" x14ac:dyDescent="0.3">
      <c r="A17" s="1" t="s">
        <v>10</v>
      </c>
      <c r="B17" s="21">
        <f>+B13-B14-B15-B16</f>
        <v>13209.292000000001</v>
      </c>
      <c r="C17" s="21">
        <f>+C13-C14-C15-C16</f>
        <v>13320.400999999994</v>
      </c>
      <c r="D17" s="11">
        <f t="shared" si="0"/>
        <v>-8.3412654018443222E-3</v>
      </c>
    </row>
    <row r="18" spans="1:4" x14ac:dyDescent="0.3">
      <c r="A18" s="4" t="s">
        <v>21</v>
      </c>
      <c r="B18" s="22">
        <f>+B6+B13</f>
        <v>137866.64199999999</v>
      </c>
      <c r="C18" s="22">
        <f>+C6+C13</f>
        <v>138225.38399999999</v>
      </c>
      <c r="D18" s="75">
        <f t="shared" si="0"/>
        <v>-2.5953409541622507E-3</v>
      </c>
    </row>
    <row r="19" spans="1:4" ht="10.199999999999999" customHeight="1" x14ac:dyDescent="0.3">
      <c r="A19" s="4"/>
      <c r="B19" s="21"/>
      <c r="C19" s="21"/>
      <c r="D19" s="12"/>
    </row>
    <row r="20" spans="1:4" x14ac:dyDescent="0.3">
      <c r="A20" s="4" t="s">
        <v>22</v>
      </c>
      <c r="B20" s="22">
        <v>28924.113000000001</v>
      </c>
      <c r="C20" s="22">
        <v>29201.623</v>
      </c>
      <c r="D20" s="75">
        <f t="shared" si="0"/>
        <v>-9.5032389124398708E-3</v>
      </c>
    </row>
    <row r="21" spans="1:4" x14ac:dyDescent="0.3">
      <c r="A21" s="1" t="s">
        <v>32</v>
      </c>
      <c r="B21" s="21">
        <v>14920.126</v>
      </c>
      <c r="C21" s="21">
        <v>15599.553</v>
      </c>
      <c r="D21" s="11">
        <f t="shared" si="0"/>
        <v>-4.3554260817601609E-2</v>
      </c>
    </row>
    <row r="22" spans="1:4" x14ac:dyDescent="0.3">
      <c r="A22" s="1" t="s">
        <v>33</v>
      </c>
      <c r="B22" s="21">
        <v>1486.0250000000001</v>
      </c>
      <c r="C22" s="21">
        <v>866.53099999999995</v>
      </c>
      <c r="D22" s="11">
        <f t="shared" si="0"/>
        <v>0.71491268056191903</v>
      </c>
    </row>
    <row r="23" spans="1:4" x14ac:dyDescent="0.3">
      <c r="A23" s="1" t="s">
        <v>34</v>
      </c>
      <c r="B23" s="21">
        <v>1740.4280000000001</v>
      </c>
      <c r="C23" s="21">
        <v>2207.0010000000002</v>
      </c>
      <c r="D23" s="11">
        <f t="shared" si="0"/>
        <v>-0.21140588518084047</v>
      </c>
    </row>
    <row r="24" spans="1:4" x14ac:dyDescent="0.3">
      <c r="A24" s="1" t="s">
        <v>35</v>
      </c>
      <c r="B24" s="21">
        <v>765.38199999999995</v>
      </c>
      <c r="C24" s="21">
        <v>979.27200000000005</v>
      </c>
      <c r="D24" s="11">
        <f t="shared" si="0"/>
        <v>-0.21841735493305237</v>
      </c>
    </row>
    <row r="25" spans="1:4" x14ac:dyDescent="0.3">
      <c r="A25" s="1" t="s">
        <v>10</v>
      </c>
      <c r="B25" s="21">
        <f>+B20-B21-B22-B23-B24</f>
        <v>10012.152000000002</v>
      </c>
      <c r="C25" s="21">
        <f>+C20-C21-C22-C23-C24</f>
        <v>9549.2659999999996</v>
      </c>
      <c r="D25" s="11">
        <f t="shared" si="0"/>
        <v>4.8473463824340257E-2</v>
      </c>
    </row>
    <row r="26" spans="1:4" ht="6" customHeight="1" x14ac:dyDescent="0.3">
      <c r="B26" s="21"/>
      <c r="C26" s="21"/>
      <c r="D26" s="12"/>
    </row>
    <row r="27" spans="1:4" x14ac:dyDescent="0.3">
      <c r="A27" s="4" t="s">
        <v>48</v>
      </c>
      <c r="B27" s="20">
        <v>20310.030999999999</v>
      </c>
      <c r="C27" s="20">
        <v>20546.11</v>
      </c>
      <c r="D27" s="75">
        <f t="shared" si="0"/>
        <v>-1.1490204228440382E-2</v>
      </c>
    </row>
    <row r="28" spans="1:4" x14ac:dyDescent="0.3">
      <c r="A28" s="1" t="s">
        <v>36</v>
      </c>
      <c r="B28" s="21">
        <v>12224.152</v>
      </c>
      <c r="C28" s="21">
        <v>14162.627</v>
      </c>
      <c r="D28" s="11">
        <f t="shared" si="0"/>
        <v>-0.13687255902453688</v>
      </c>
    </row>
    <row r="29" spans="1:4" x14ac:dyDescent="0.3">
      <c r="A29" s="1" t="s">
        <v>38</v>
      </c>
      <c r="B29" s="21">
        <v>4289.0720000000001</v>
      </c>
      <c r="C29" s="21">
        <v>3327.3240000000001</v>
      </c>
      <c r="D29" s="11">
        <f t="shared" si="0"/>
        <v>0.28904549121155609</v>
      </c>
    </row>
    <row r="30" spans="1:4" x14ac:dyDescent="0.3">
      <c r="A30" s="1" t="s">
        <v>37</v>
      </c>
      <c r="B30" s="21">
        <v>3431.6120000000001</v>
      </c>
      <c r="C30" s="21">
        <v>2775.6669999999999</v>
      </c>
      <c r="D30" s="11">
        <f t="shared" si="0"/>
        <v>0.23631977467037668</v>
      </c>
    </row>
    <row r="31" spans="1:4" x14ac:dyDescent="0.3">
      <c r="A31" s="1" t="s">
        <v>10</v>
      </c>
      <c r="B31" s="21">
        <f>+B27-B28-B29-B30</f>
        <v>365.1949999999988</v>
      </c>
      <c r="C31" s="21">
        <f>+C27-C28-C29-C30</f>
        <v>280.49200000000019</v>
      </c>
      <c r="D31" s="11">
        <f t="shared" si="0"/>
        <v>0.30198009212383448</v>
      </c>
    </row>
    <row r="32" spans="1:4" ht="6.6" customHeight="1" thickBot="1" x14ac:dyDescent="0.35">
      <c r="A32" s="2"/>
      <c r="B32" s="23"/>
      <c r="C32" s="23"/>
      <c r="D32" s="17"/>
    </row>
    <row r="33" spans="1:6" x14ac:dyDescent="0.3">
      <c r="A33" s="6" t="s">
        <v>23</v>
      </c>
      <c r="B33" s="24">
        <v>88632.498000000007</v>
      </c>
      <c r="C33" s="24">
        <v>88477.650999999998</v>
      </c>
      <c r="D33" s="75">
        <f t="shared" si="0"/>
        <v>1.7501255769099E-3</v>
      </c>
    </row>
    <row r="34" spans="1:6" ht="14.4" thickBot="1" x14ac:dyDescent="0.35">
      <c r="A34" s="7" t="s">
        <v>24</v>
      </c>
      <c r="B34" s="25">
        <f>+B18</f>
        <v>137866.64199999999</v>
      </c>
      <c r="C34" s="25">
        <f>+C18</f>
        <v>138225.38399999999</v>
      </c>
      <c r="D34" s="76">
        <f t="shared" si="0"/>
        <v>-2.5953409541622507E-3</v>
      </c>
    </row>
    <row r="35" spans="1:6" x14ac:dyDescent="0.3">
      <c r="A35" s="5" t="s">
        <v>47</v>
      </c>
      <c r="D35" s="8"/>
      <c r="E35" s="8"/>
      <c r="F35" s="8"/>
    </row>
    <row r="36" spans="1:6" x14ac:dyDescent="0.3">
      <c r="B36" s="10"/>
      <c r="C36" s="10"/>
    </row>
  </sheetData>
  <mergeCells count="1">
    <mergeCell ref="B2:D2"/>
  </mergeCell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A19E35A3D6374198DB2E9D0D639326" ma:contentTypeVersion="14" ma:contentTypeDescription="Create a new document." ma:contentTypeScope="" ma:versionID="5a01b0206718a29f4ddf2564142e8a4e">
  <xsd:schema xmlns:xsd="http://www.w3.org/2001/XMLSchema" xmlns:xs="http://www.w3.org/2001/XMLSchema" xmlns:p="http://schemas.microsoft.com/office/2006/metadata/properties" xmlns:ns3="e347ffa5-80de-4da5-a9f7-0b30e7f8832c" xmlns:ns4="174a60e9-9a02-480e-b63a-2f3b93bb6ce1" targetNamespace="http://schemas.microsoft.com/office/2006/metadata/properties" ma:root="true" ma:fieldsID="7292302f1fccdd2a96be6c8b45e127c5" ns3:_="" ns4:_="">
    <xsd:import namespace="e347ffa5-80de-4da5-a9f7-0b30e7f8832c"/>
    <xsd:import namespace="174a60e9-9a02-480e-b63a-2f3b93bb6c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_activity" minOccurs="0"/>
                <xsd:element ref="ns4:MediaServiceDateTaken" minOccurs="0"/>
                <xsd:element ref="ns4:MediaServiceObjectDetectorVersions" minOccurs="0"/>
                <xsd:element ref="ns4:MediaServiceAutoTags" minOccurs="0"/>
                <xsd:element ref="ns4:MediaLengthInSeconds" minOccurs="0"/>
                <xsd:element ref="ns4:MediaServiceSystemTags" minOccurs="0"/>
                <xsd:element ref="ns4:MediaServiceGenerationTime" minOccurs="0"/>
                <xsd:element ref="ns4:MediaServiceEventHashCode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7ffa5-80de-4da5-a9f7-0b30e7f8832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4a60e9-9a02-480e-b63a-2f3b93bb6c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74a60e9-9a02-480e-b63a-2f3b93bb6ce1" xsi:nil="true"/>
  </documentManagement>
</p:properties>
</file>

<file path=customXml/itemProps1.xml><?xml version="1.0" encoding="utf-8"?>
<ds:datastoreItem xmlns:ds="http://schemas.openxmlformats.org/officeDocument/2006/customXml" ds:itemID="{D10600E4-B2E9-444B-BD5D-8A1D4853D3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47ffa5-80de-4da5-a9f7-0b30e7f8832c"/>
    <ds:schemaRef ds:uri="174a60e9-9a02-480e-b63a-2f3b93bb6c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5C8DB6-DC26-43B1-BEC0-187D434D3E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1806DC-BC8A-42F9-82A0-6C503C35C39F}">
  <ds:schemaRefs>
    <ds:schemaRef ds:uri="http://www.w3.org/XML/1998/namespace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e347ffa5-80de-4da5-a9f7-0b30e7f8832c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174a60e9-9a02-480e-b63a-2f3b93bb6ce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3</vt:i4>
      </vt:variant>
    </vt:vector>
  </HeadingPairs>
  <TitlesOfParts>
    <vt:vector size="6" baseType="lpstr">
      <vt:lpstr>Combined (ALARK's Stake)-TAS-29</vt:lpstr>
      <vt:lpstr>Consolidated P&amp;L-TAS-29</vt:lpstr>
      <vt:lpstr>Consolidated B&amp;S-TAS-29</vt:lpstr>
      <vt:lpstr>'Combined (ALARK''s Stake)-TAS-29'!Yazdırma_Alanı</vt:lpstr>
      <vt:lpstr>'Consolidated B&amp;S-TAS-29'!Yazdırma_Alanı</vt:lpstr>
      <vt:lpstr>'Consolidated P&amp;L-TAS-29'!Yazdırma_Alanı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Özgür Kalyoncu</dc:creator>
  <cp:lastModifiedBy>Özgür Kalyoncu</cp:lastModifiedBy>
  <cp:lastPrinted>2026-03-10T11:53:31Z</cp:lastPrinted>
  <dcterms:created xsi:type="dcterms:W3CDTF">2019-08-02T08:15:57Z</dcterms:created>
  <dcterms:modified xsi:type="dcterms:W3CDTF">2026-05-11T19:23:53Z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0x01010085A19E35A3D6374198DB2E9D0D639326</vt:lpwstr>
  </property>
</Properties>
</file>